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MT Consulting\XL Templates\Website Forms for Download\"/>
    </mc:Choice>
  </mc:AlternateContent>
  <xr:revisionPtr revIDLastSave="0" documentId="13_ncr:1_{52F4FE69-495C-4EE7-B89F-81BD978C986A}" xr6:coauthVersionLast="47" xr6:coauthVersionMax="47" xr10:uidLastSave="{00000000-0000-0000-0000-000000000000}"/>
  <bookViews>
    <workbookView xWindow="-105" yWindow="0" windowWidth="14610" windowHeight="15585" tabRatio="763" xr2:uid="{00000000-000D-0000-FFFF-FFFF00000000}"/>
  </bookViews>
  <sheets>
    <sheet name="SETUP" sheetId="13" r:id="rId1"/>
    <sheet name="Accounts" sheetId="2" r:id="rId2"/>
    <sheet name="Jul-Sep" sheetId="1" r:id="rId3"/>
    <sheet name="Oct-Dec" sheetId="17" r:id="rId4"/>
    <sheet name="Jan-Mar" sheetId="18" r:id="rId5"/>
    <sheet name="Apr-Jun" sheetId="19" r:id="rId6"/>
    <sheet name="P&amp;L Report" sheetId="6" r:id="rId7"/>
    <sheet name="Bank_Rec" sheetId="5" r:id="rId8"/>
  </sheets>
  <definedNames>
    <definedName name="_xlnm._FilterDatabase" localSheetId="1" hidden="1">Accounts!#REF!</definedName>
    <definedName name="_xlnm._FilterDatabase" localSheetId="5" hidden="1">'Apr-Jun'!$C$7:$C$609</definedName>
    <definedName name="_xlnm._FilterDatabase" localSheetId="4" hidden="1">'Jan-Mar'!$C$7:$C$609</definedName>
    <definedName name="_xlnm._FilterDatabase" localSheetId="2" hidden="1">'Jul-Sep'!$C$7:$C$609</definedName>
    <definedName name="_xlnm._FilterDatabase" localSheetId="3" hidden="1">'Oct-Dec'!$C$7:$C$609</definedName>
    <definedName name="_xlnm._FilterDatabase" localSheetId="6" hidden="1">'P&amp;L Report'!#REF!</definedName>
    <definedName name="_xlnm.Print_Area" localSheetId="1">Accounts!$A$8:$I$125</definedName>
    <definedName name="_xlnm.Print_Area" localSheetId="5">'Apr-Jun'!$A$8:$M$616</definedName>
    <definedName name="_xlnm.Print_Area" localSheetId="7">Bank_Rec!$A$1:$E$37</definedName>
    <definedName name="_xlnm.Print_Area" localSheetId="4">'Jan-Mar'!$A$8:$M$616</definedName>
    <definedName name="_xlnm.Print_Area" localSheetId="2">'Jul-Sep'!$A$8:$M$616</definedName>
    <definedName name="_xlnm.Print_Area" localSheetId="3">'Oct-Dec'!$A$8:$M$616</definedName>
    <definedName name="_xlnm.Print_Area" localSheetId="6">'P&amp;L Report'!$A$8:$I$77</definedName>
    <definedName name="_xlnm.Print_Area" localSheetId="0">SETUP!#REF!</definedName>
    <definedName name="_xlnm.Print_Titles" localSheetId="1">Accounts!$1:$7</definedName>
    <definedName name="_xlnm.Print_Titles" localSheetId="5">'Apr-Jun'!$1:$7</definedName>
    <definedName name="_xlnm.Print_Titles" localSheetId="4">'Jan-Mar'!$1:$7</definedName>
    <definedName name="_xlnm.Print_Titles" localSheetId="2">'Jul-Sep'!$1:$7</definedName>
    <definedName name="_xlnm.Print_Titles" localSheetId="3">'Oct-Dec'!$1:$7</definedName>
    <definedName name="_xlnm.Print_Titles" localSheetId="6">'P&amp;L Report'!$1:$7</definedName>
    <definedName name="Source">Accounts!$B$10:$H$108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8" i="19" l="1"/>
  <c r="T607" i="19"/>
  <c r="T606" i="19"/>
  <c r="T605" i="19"/>
  <c r="T604" i="19"/>
  <c r="T603" i="19"/>
  <c r="T602" i="19"/>
  <c r="T601" i="19"/>
  <c r="T600" i="19"/>
  <c r="T599" i="19"/>
  <c r="T598" i="19"/>
  <c r="T597" i="19"/>
  <c r="T596" i="19"/>
  <c r="T595" i="19"/>
  <c r="T594" i="19"/>
  <c r="T593" i="19"/>
  <c r="T592" i="19"/>
  <c r="T591" i="19"/>
  <c r="T590" i="19"/>
  <c r="T589" i="19"/>
  <c r="T588" i="19"/>
  <c r="T587" i="19"/>
  <c r="T586" i="19"/>
  <c r="T585" i="19"/>
  <c r="T584" i="19"/>
  <c r="T583" i="19"/>
  <c r="T582" i="19"/>
  <c r="T581" i="19"/>
  <c r="T580" i="19"/>
  <c r="T579" i="19"/>
  <c r="T578" i="19"/>
  <c r="T577" i="19"/>
  <c r="T576" i="19"/>
  <c r="T575" i="19"/>
  <c r="T574" i="19"/>
  <c r="T573" i="19"/>
  <c r="T572" i="19"/>
  <c r="T571" i="19"/>
  <c r="T570" i="19"/>
  <c r="T569" i="19"/>
  <c r="T568" i="19"/>
  <c r="T567" i="19"/>
  <c r="T566" i="19"/>
  <c r="T565" i="19"/>
  <c r="T564" i="19"/>
  <c r="T563" i="19"/>
  <c r="T562" i="19"/>
  <c r="T561" i="19"/>
  <c r="T560" i="19"/>
  <c r="T559" i="19"/>
  <c r="T558" i="19"/>
  <c r="T557" i="19"/>
  <c r="T556" i="19"/>
  <c r="T555" i="19"/>
  <c r="T554" i="19"/>
  <c r="T553" i="19"/>
  <c r="T552" i="19"/>
  <c r="T551" i="19"/>
  <c r="T550" i="19"/>
  <c r="T549" i="19"/>
  <c r="T548" i="19"/>
  <c r="T547" i="19"/>
  <c r="T546" i="19"/>
  <c r="T545" i="19"/>
  <c r="T544" i="19"/>
  <c r="T543" i="19"/>
  <c r="T542" i="19"/>
  <c r="T541" i="19"/>
  <c r="T540" i="19"/>
  <c r="T539" i="19"/>
  <c r="T538" i="19"/>
  <c r="T537" i="19"/>
  <c r="T536" i="19"/>
  <c r="T535" i="19"/>
  <c r="T534" i="19"/>
  <c r="T533" i="19"/>
  <c r="T532" i="19"/>
  <c r="T531" i="19"/>
  <c r="T530" i="19"/>
  <c r="T529" i="19"/>
  <c r="T528" i="19"/>
  <c r="T527" i="19"/>
  <c r="T526" i="19"/>
  <c r="T525" i="19"/>
  <c r="T524" i="19"/>
  <c r="T523" i="19"/>
  <c r="T522" i="19"/>
  <c r="T521" i="19"/>
  <c r="T520" i="19"/>
  <c r="T519" i="19"/>
  <c r="T518" i="19"/>
  <c r="T517" i="19"/>
  <c r="T516" i="19"/>
  <c r="T515" i="19"/>
  <c r="T514" i="19"/>
  <c r="T513" i="19"/>
  <c r="T512" i="19"/>
  <c r="T511" i="19"/>
  <c r="T510" i="19"/>
  <c r="T509" i="19"/>
  <c r="T508" i="19"/>
  <c r="T507" i="19"/>
  <c r="T506" i="19"/>
  <c r="T505" i="19"/>
  <c r="T504" i="19"/>
  <c r="T503" i="19"/>
  <c r="T502" i="19"/>
  <c r="T501" i="19"/>
  <c r="T500" i="19"/>
  <c r="T499" i="19"/>
  <c r="T498" i="19"/>
  <c r="T497" i="19"/>
  <c r="T496" i="19"/>
  <c r="T495" i="19"/>
  <c r="T494" i="19"/>
  <c r="T493" i="19"/>
  <c r="T492" i="19"/>
  <c r="T491" i="19"/>
  <c r="T490" i="19"/>
  <c r="T489" i="19"/>
  <c r="T488" i="19"/>
  <c r="T487" i="19"/>
  <c r="T486" i="19"/>
  <c r="T485" i="19"/>
  <c r="T484" i="19"/>
  <c r="T483" i="19"/>
  <c r="T482" i="19"/>
  <c r="T481" i="19"/>
  <c r="T480" i="19"/>
  <c r="T479" i="19"/>
  <c r="T478" i="19"/>
  <c r="T477" i="19"/>
  <c r="T476" i="19"/>
  <c r="T475" i="19"/>
  <c r="T474" i="19"/>
  <c r="T473" i="19"/>
  <c r="T472" i="19"/>
  <c r="T471" i="19"/>
  <c r="T470" i="19"/>
  <c r="T469" i="19"/>
  <c r="T468" i="19"/>
  <c r="T467" i="19"/>
  <c r="T466" i="19"/>
  <c r="T465" i="19"/>
  <c r="T464" i="19"/>
  <c r="T463" i="19"/>
  <c r="T462" i="19"/>
  <c r="T461" i="19"/>
  <c r="T460" i="19"/>
  <c r="T459" i="19"/>
  <c r="T458" i="19"/>
  <c r="T457" i="19"/>
  <c r="T456" i="19"/>
  <c r="T455" i="19"/>
  <c r="T454" i="19"/>
  <c r="T453" i="19"/>
  <c r="T452" i="19"/>
  <c r="T451" i="19"/>
  <c r="T450" i="19"/>
  <c r="T449" i="19"/>
  <c r="T448" i="19"/>
  <c r="T447" i="19"/>
  <c r="T446" i="19"/>
  <c r="T445" i="19"/>
  <c r="T444" i="19"/>
  <c r="T443" i="19"/>
  <c r="T442" i="19"/>
  <c r="T441" i="19"/>
  <c r="T440" i="19"/>
  <c r="T439" i="19"/>
  <c r="T438" i="19"/>
  <c r="T437" i="19"/>
  <c r="T436" i="19"/>
  <c r="T435" i="19"/>
  <c r="T434" i="19"/>
  <c r="T433" i="19"/>
  <c r="T432" i="19"/>
  <c r="T431" i="19"/>
  <c r="T430" i="19"/>
  <c r="T429" i="19"/>
  <c r="T428" i="19"/>
  <c r="T427" i="19"/>
  <c r="T426" i="19"/>
  <c r="T425" i="19"/>
  <c r="T424" i="19"/>
  <c r="T423" i="19"/>
  <c r="T422" i="19"/>
  <c r="T421" i="19"/>
  <c r="T420" i="19"/>
  <c r="T419" i="19"/>
  <c r="T418" i="19"/>
  <c r="T417" i="19"/>
  <c r="T416" i="19"/>
  <c r="T415" i="19"/>
  <c r="T414" i="19"/>
  <c r="T413" i="19"/>
  <c r="T412" i="19"/>
  <c r="T411" i="19"/>
  <c r="T410" i="19"/>
  <c r="T409" i="19"/>
  <c r="T408" i="19"/>
  <c r="T407" i="19"/>
  <c r="T406" i="19"/>
  <c r="T405" i="19"/>
  <c r="T404" i="19"/>
  <c r="T403" i="19"/>
  <c r="T402" i="19"/>
  <c r="T401" i="19"/>
  <c r="T400" i="19"/>
  <c r="T399" i="19"/>
  <c r="T398" i="19"/>
  <c r="T397" i="19"/>
  <c r="T396" i="19"/>
  <c r="T395" i="19"/>
  <c r="T394" i="19"/>
  <c r="T393" i="19"/>
  <c r="T392" i="19"/>
  <c r="T391" i="19"/>
  <c r="T390" i="19"/>
  <c r="T389" i="19"/>
  <c r="T388" i="19"/>
  <c r="T387" i="19"/>
  <c r="T386" i="19"/>
  <c r="T385" i="19"/>
  <c r="T384" i="19"/>
  <c r="T383" i="19"/>
  <c r="T382" i="19"/>
  <c r="T381" i="19"/>
  <c r="T380" i="19"/>
  <c r="T379" i="19"/>
  <c r="T378" i="19"/>
  <c r="T377" i="19"/>
  <c r="T376" i="19"/>
  <c r="T375" i="19"/>
  <c r="T374" i="19"/>
  <c r="T373" i="19"/>
  <c r="T372" i="19"/>
  <c r="T371" i="19"/>
  <c r="T370" i="19"/>
  <c r="T369" i="19"/>
  <c r="T368" i="19"/>
  <c r="T367" i="19"/>
  <c r="T366" i="19"/>
  <c r="T365" i="19"/>
  <c r="T364" i="19"/>
  <c r="T363" i="19"/>
  <c r="T362" i="19"/>
  <c r="T361" i="19"/>
  <c r="T360" i="19"/>
  <c r="T359" i="19"/>
  <c r="T358" i="19"/>
  <c r="T357" i="19"/>
  <c r="T356" i="19"/>
  <c r="T355" i="19"/>
  <c r="T354" i="19"/>
  <c r="T353" i="19"/>
  <c r="T352" i="19"/>
  <c r="T351" i="19"/>
  <c r="T350" i="19"/>
  <c r="T349" i="19"/>
  <c r="T348" i="19"/>
  <c r="T347" i="19"/>
  <c r="T346" i="19"/>
  <c r="T345" i="19"/>
  <c r="T344" i="19"/>
  <c r="T343" i="19"/>
  <c r="T342" i="19"/>
  <c r="T341" i="19"/>
  <c r="T340" i="19"/>
  <c r="T339" i="19"/>
  <c r="T338" i="19"/>
  <c r="T337" i="19"/>
  <c r="T336" i="19"/>
  <c r="T335" i="19"/>
  <c r="T334" i="19"/>
  <c r="T333" i="19"/>
  <c r="T332" i="19"/>
  <c r="T331" i="19"/>
  <c r="T330" i="19"/>
  <c r="T329" i="19"/>
  <c r="T328" i="19"/>
  <c r="T327" i="19"/>
  <c r="T326" i="19"/>
  <c r="T325" i="19"/>
  <c r="T324" i="19"/>
  <c r="T323" i="19"/>
  <c r="T322" i="19"/>
  <c r="T321" i="19"/>
  <c r="T320" i="19"/>
  <c r="T319" i="19"/>
  <c r="T318" i="19"/>
  <c r="T317" i="19"/>
  <c r="T316" i="19"/>
  <c r="T315" i="19"/>
  <c r="T314" i="19"/>
  <c r="T313" i="19"/>
  <c r="T312" i="19"/>
  <c r="T311" i="19"/>
  <c r="T310" i="19"/>
  <c r="T309" i="19"/>
  <c r="T308" i="19"/>
  <c r="T307" i="19"/>
  <c r="T306" i="19"/>
  <c r="T305" i="19"/>
  <c r="T304" i="19"/>
  <c r="T303" i="19"/>
  <c r="T302" i="19"/>
  <c r="T301" i="19"/>
  <c r="T300" i="19"/>
  <c r="T299" i="19"/>
  <c r="T298" i="19"/>
  <c r="T297" i="19"/>
  <c r="T296" i="19"/>
  <c r="T295" i="19"/>
  <c r="T294" i="19"/>
  <c r="T293" i="19"/>
  <c r="T292" i="19"/>
  <c r="T291" i="19"/>
  <c r="T290" i="19"/>
  <c r="T289" i="19"/>
  <c r="T288" i="19"/>
  <c r="T287" i="19"/>
  <c r="T286" i="19"/>
  <c r="T285" i="19"/>
  <c r="T284" i="19"/>
  <c r="T283" i="19"/>
  <c r="T282" i="19"/>
  <c r="T281" i="19"/>
  <c r="T280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8" i="19"/>
  <c r="T237" i="19"/>
  <c r="T236" i="19"/>
  <c r="T235" i="19"/>
  <c r="T234" i="19"/>
  <c r="T233" i="19"/>
  <c r="T232" i="19"/>
  <c r="T231" i="19"/>
  <c r="T230" i="19"/>
  <c r="T229" i="19"/>
  <c r="T228" i="19"/>
  <c r="T227" i="19"/>
  <c r="T226" i="19"/>
  <c r="T225" i="19"/>
  <c r="T224" i="19"/>
  <c r="T223" i="19"/>
  <c r="T222" i="19"/>
  <c r="T221" i="19"/>
  <c r="T220" i="19"/>
  <c r="T219" i="19"/>
  <c r="T218" i="19"/>
  <c r="T217" i="19"/>
  <c r="T216" i="19"/>
  <c r="T215" i="19"/>
  <c r="T214" i="19"/>
  <c r="T213" i="19"/>
  <c r="T212" i="19"/>
  <c r="T211" i="19"/>
  <c r="T210" i="19"/>
  <c r="T209" i="19"/>
  <c r="T208" i="19"/>
  <c r="T207" i="19"/>
  <c r="T206" i="19"/>
  <c r="T205" i="19"/>
  <c r="T204" i="19"/>
  <c r="T203" i="19"/>
  <c r="T202" i="19"/>
  <c r="T201" i="19"/>
  <c r="T200" i="19"/>
  <c r="T199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6" i="19"/>
  <c r="T135" i="19"/>
  <c r="T134" i="19"/>
  <c r="T133" i="19"/>
  <c r="T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2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T71" i="19"/>
  <c r="T70" i="19"/>
  <c r="T69" i="19"/>
  <c r="T68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K613" i="19"/>
  <c r="K608" i="19"/>
  <c r="K607" i="19"/>
  <c r="K606" i="19"/>
  <c r="K605" i="19"/>
  <c r="K604" i="19"/>
  <c r="K603" i="19"/>
  <c r="K602" i="19"/>
  <c r="K601" i="19"/>
  <c r="K600" i="19"/>
  <c r="K599" i="19"/>
  <c r="K598" i="19"/>
  <c r="K597" i="19"/>
  <c r="K596" i="19"/>
  <c r="K595" i="19"/>
  <c r="K594" i="19"/>
  <c r="K593" i="19"/>
  <c r="K592" i="19"/>
  <c r="K591" i="19"/>
  <c r="K590" i="19"/>
  <c r="K589" i="19"/>
  <c r="K588" i="19"/>
  <c r="K587" i="19"/>
  <c r="K586" i="19"/>
  <c r="K585" i="19"/>
  <c r="K584" i="19"/>
  <c r="K583" i="19"/>
  <c r="K582" i="19"/>
  <c r="K581" i="19"/>
  <c r="K580" i="19"/>
  <c r="K579" i="19"/>
  <c r="K578" i="19"/>
  <c r="K577" i="19"/>
  <c r="K576" i="19"/>
  <c r="K575" i="19"/>
  <c r="K574" i="19"/>
  <c r="K573" i="19"/>
  <c r="K572" i="19"/>
  <c r="K571" i="19"/>
  <c r="K570" i="19"/>
  <c r="K569" i="19"/>
  <c r="K568" i="19"/>
  <c r="K567" i="19"/>
  <c r="K566" i="19"/>
  <c r="K565" i="19"/>
  <c r="K564" i="19"/>
  <c r="K563" i="19"/>
  <c r="K562" i="19"/>
  <c r="K561" i="19"/>
  <c r="K560" i="19"/>
  <c r="K559" i="19"/>
  <c r="K558" i="19"/>
  <c r="K557" i="19"/>
  <c r="K556" i="19"/>
  <c r="K555" i="19"/>
  <c r="K554" i="19"/>
  <c r="K553" i="19"/>
  <c r="K552" i="19"/>
  <c r="K551" i="19"/>
  <c r="K550" i="19"/>
  <c r="K549" i="19"/>
  <c r="K548" i="19"/>
  <c r="K547" i="19"/>
  <c r="K546" i="19"/>
  <c r="K545" i="19"/>
  <c r="K544" i="19"/>
  <c r="K543" i="19"/>
  <c r="K542" i="19"/>
  <c r="K541" i="19"/>
  <c r="K540" i="19"/>
  <c r="K539" i="19"/>
  <c r="K538" i="19"/>
  <c r="K537" i="19"/>
  <c r="K536" i="19"/>
  <c r="K535" i="19"/>
  <c r="K534" i="19"/>
  <c r="K533" i="19"/>
  <c r="K532" i="19"/>
  <c r="K531" i="19"/>
  <c r="K530" i="19"/>
  <c r="K529" i="19"/>
  <c r="K528" i="19"/>
  <c r="K527" i="19"/>
  <c r="K526" i="19"/>
  <c r="K525" i="19"/>
  <c r="K524" i="19"/>
  <c r="K523" i="19"/>
  <c r="K522" i="19"/>
  <c r="K521" i="19"/>
  <c r="K520" i="19"/>
  <c r="K519" i="19"/>
  <c r="K518" i="19"/>
  <c r="K517" i="19"/>
  <c r="K516" i="19"/>
  <c r="K515" i="19"/>
  <c r="K514" i="19"/>
  <c r="K513" i="19"/>
  <c r="K512" i="19"/>
  <c r="K511" i="19"/>
  <c r="K510" i="19"/>
  <c r="K509" i="19"/>
  <c r="K508" i="19"/>
  <c r="K507" i="19"/>
  <c r="K506" i="19"/>
  <c r="K505" i="19"/>
  <c r="K504" i="19"/>
  <c r="K503" i="19"/>
  <c r="K502" i="19"/>
  <c r="K501" i="19"/>
  <c r="K500" i="19"/>
  <c r="K499" i="19"/>
  <c r="K498" i="19"/>
  <c r="K497" i="19"/>
  <c r="K496" i="19"/>
  <c r="K495" i="19"/>
  <c r="K494" i="19"/>
  <c r="K493" i="19"/>
  <c r="K492" i="19"/>
  <c r="K491" i="19"/>
  <c r="K490" i="19"/>
  <c r="K489" i="19"/>
  <c r="K488" i="19"/>
  <c r="K487" i="19"/>
  <c r="K486" i="19"/>
  <c r="K485" i="19"/>
  <c r="K484" i="19"/>
  <c r="K483" i="19"/>
  <c r="K482" i="19"/>
  <c r="K481" i="19"/>
  <c r="K480" i="19"/>
  <c r="K479" i="19"/>
  <c r="K478" i="19"/>
  <c r="K477" i="19"/>
  <c r="K476" i="19"/>
  <c r="K475" i="19"/>
  <c r="K474" i="19"/>
  <c r="K473" i="19"/>
  <c r="K472" i="19"/>
  <c r="K471" i="19"/>
  <c r="K470" i="19"/>
  <c r="K469" i="19"/>
  <c r="K468" i="19"/>
  <c r="K467" i="19"/>
  <c r="K466" i="19"/>
  <c r="K465" i="19"/>
  <c r="K464" i="19"/>
  <c r="K463" i="19"/>
  <c r="K462" i="19"/>
  <c r="K461" i="19"/>
  <c r="K460" i="19"/>
  <c r="K459" i="19"/>
  <c r="K458" i="19"/>
  <c r="K457" i="19"/>
  <c r="K456" i="19"/>
  <c r="K455" i="19"/>
  <c r="K454" i="19"/>
  <c r="K453" i="19"/>
  <c r="K452" i="19"/>
  <c r="K451" i="19"/>
  <c r="K450" i="19"/>
  <c r="K449" i="19"/>
  <c r="K448" i="19"/>
  <c r="K447" i="19"/>
  <c r="K446" i="19"/>
  <c r="K445" i="19"/>
  <c r="K444" i="19"/>
  <c r="K443" i="19"/>
  <c r="K442" i="19"/>
  <c r="K441" i="19"/>
  <c r="K440" i="19"/>
  <c r="K439" i="19"/>
  <c r="K438" i="19"/>
  <c r="K437" i="19"/>
  <c r="K436" i="19"/>
  <c r="K435" i="19"/>
  <c r="K434" i="19"/>
  <c r="K433" i="19"/>
  <c r="K432" i="19"/>
  <c r="K431" i="19"/>
  <c r="K430" i="19"/>
  <c r="K429" i="19"/>
  <c r="K428" i="19"/>
  <c r="K427" i="19"/>
  <c r="K426" i="19"/>
  <c r="K425" i="19"/>
  <c r="K424" i="19"/>
  <c r="K423" i="19"/>
  <c r="K422" i="19"/>
  <c r="K421" i="19"/>
  <c r="K420" i="19"/>
  <c r="K419" i="19"/>
  <c r="K418" i="19"/>
  <c r="K417" i="19"/>
  <c r="K416" i="19"/>
  <c r="K415" i="19"/>
  <c r="K414" i="19"/>
  <c r="K413" i="19"/>
  <c r="K412" i="19"/>
  <c r="K411" i="19"/>
  <c r="K410" i="19"/>
  <c r="K409" i="19"/>
  <c r="K408" i="19"/>
  <c r="K407" i="19"/>
  <c r="K406" i="19"/>
  <c r="K405" i="19"/>
  <c r="K404" i="19"/>
  <c r="K403" i="19"/>
  <c r="K402" i="19"/>
  <c r="K401" i="19"/>
  <c r="K400" i="19"/>
  <c r="K399" i="19"/>
  <c r="K398" i="19"/>
  <c r="K397" i="19"/>
  <c r="K396" i="19"/>
  <c r="K395" i="19"/>
  <c r="K394" i="19"/>
  <c r="K393" i="19"/>
  <c r="K392" i="19"/>
  <c r="K391" i="19"/>
  <c r="K390" i="19"/>
  <c r="K389" i="19"/>
  <c r="K388" i="19"/>
  <c r="K387" i="19"/>
  <c r="K386" i="19"/>
  <c r="K385" i="19"/>
  <c r="K384" i="19"/>
  <c r="K383" i="19"/>
  <c r="K382" i="19"/>
  <c r="K381" i="19"/>
  <c r="K380" i="19"/>
  <c r="K379" i="19"/>
  <c r="K378" i="19"/>
  <c r="K377" i="19"/>
  <c r="K376" i="19"/>
  <c r="K375" i="19"/>
  <c r="K374" i="19"/>
  <c r="K373" i="19"/>
  <c r="K372" i="19"/>
  <c r="K371" i="19"/>
  <c r="K370" i="19"/>
  <c r="K369" i="19"/>
  <c r="K368" i="19"/>
  <c r="K367" i="19"/>
  <c r="K366" i="19"/>
  <c r="K365" i="19"/>
  <c r="K364" i="19"/>
  <c r="K363" i="19"/>
  <c r="K362" i="19"/>
  <c r="K361" i="19"/>
  <c r="K360" i="19"/>
  <c r="K359" i="19"/>
  <c r="K358" i="19"/>
  <c r="K357" i="19"/>
  <c r="K356" i="19"/>
  <c r="K355" i="19"/>
  <c r="K354" i="19"/>
  <c r="K353" i="19"/>
  <c r="K352" i="19"/>
  <c r="K351" i="19"/>
  <c r="K350" i="19"/>
  <c r="K349" i="19"/>
  <c r="K348" i="19"/>
  <c r="K347" i="19"/>
  <c r="K346" i="19"/>
  <c r="K345" i="19"/>
  <c r="K344" i="19"/>
  <c r="K343" i="19"/>
  <c r="K342" i="19"/>
  <c r="K341" i="19"/>
  <c r="K340" i="19"/>
  <c r="K339" i="19"/>
  <c r="K338" i="19"/>
  <c r="K337" i="19"/>
  <c r="K336" i="19"/>
  <c r="K335" i="19"/>
  <c r="K334" i="19"/>
  <c r="K333" i="19"/>
  <c r="K332" i="19"/>
  <c r="K331" i="19"/>
  <c r="K330" i="19"/>
  <c r="K329" i="19"/>
  <c r="K328" i="19"/>
  <c r="K327" i="19"/>
  <c r="K326" i="19"/>
  <c r="K325" i="19"/>
  <c r="K324" i="19"/>
  <c r="K323" i="19"/>
  <c r="K322" i="19"/>
  <c r="K321" i="19"/>
  <c r="K320" i="19"/>
  <c r="K319" i="19"/>
  <c r="K318" i="19"/>
  <c r="K317" i="19"/>
  <c r="K316" i="19"/>
  <c r="K315" i="19"/>
  <c r="K314" i="19"/>
  <c r="K313" i="19"/>
  <c r="K312" i="19"/>
  <c r="K311" i="19"/>
  <c r="K310" i="19"/>
  <c r="K309" i="19"/>
  <c r="K308" i="19"/>
  <c r="K307" i="19"/>
  <c r="K306" i="19"/>
  <c r="K305" i="19"/>
  <c r="K304" i="19"/>
  <c r="K303" i="19"/>
  <c r="K302" i="19"/>
  <c r="K301" i="19"/>
  <c r="K300" i="19"/>
  <c r="K299" i="19"/>
  <c r="K298" i="19"/>
  <c r="K297" i="19"/>
  <c r="K296" i="19"/>
  <c r="K295" i="19"/>
  <c r="K294" i="19"/>
  <c r="K293" i="19"/>
  <c r="K292" i="19"/>
  <c r="K291" i="19"/>
  <c r="K290" i="19"/>
  <c r="K289" i="19"/>
  <c r="K288" i="19"/>
  <c r="K287" i="19"/>
  <c r="K286" i="19"/>
  <c r="K285" i="19"/>
  <c r="K284" i="19"/>
  <c r="K283" i="19"/>
  <c r="K282" i="19"/>
  <c r="K281" i="19"/>
  <c r="K280" i="19"/>
  <c r="K279" i="19"/>
  <c r="K278" i="19"/>
  <c r="K277" i="19"/>
  <c r="K276" i="19"/>
  <c r="K275" i="19"/>
  <c r="K274" i="19"/>
  <c r="K273" i="19"/>
  <c r="K272" i="19"/>
  <c r="K271" i="19"/>
  <c r="K270" i="19"/>
  <c r="K269" i="19"/>
  <c r="K268" i="19"/>
  <c r="K267" i="19"/>
  <c r="K266" i="19"/>
  <c r="K265" i="19"/>
  <c r="K264" i="19"/>
  <c r="K263" i="19"/>
  <c r="K262" i="19"/>
  <c r="K261" i="19"/>
  <c r="K260" i="19"/>
  <c r="K259" i="19"/>
  <c r="K258" i="19"/>
  <c r="K257" i="19"/>
  <c r="K256" i="19"/>
  <c r="K255" i="19"/>
  <c r="K254" i="19"/>
  <c r="K253" i="19"/>
  <c r="K252" i="19"/>
  <c r="K251" i="19"/>
  <c r="K250" i="19"/>
  <c r="K249" i="19"/>
  <c r="K248" i="19"/>
  <c r="K247" i="19"/>
  <c r="K246" i="19"/>
  <c r="K245" i="19"/>
  <c r="K244" i="19"/>
  <c r="K243" i="19"/>
  <c r="K242" i="19"/>
  <c r="K241" i="19"/>
  <c r="K240" i="19"/>
  <c r="K239" i="19"/>
  <c r="K238" i="19"/>
  <c r="K237" i="19"/>
  <c r="K236" i="19"/>
  <c r="K235" i="19"/>
  <c r="K234" i="19"/>
  <c r="K233" i="19"/>
  <c r="K232" i="19"/>
  <c r="K231" i="19"/>
  <c r="K230" i="19"/>
  <c r="K229" i="19"/>
  <c r="K228" i="19"/>
  <c r="K227" i="19"/>
  <c r="K226" i="19"/>
  <c r="K225" i="19"/>
  <c r="K224" i="19"/>
  <c r="K223" i="19"/>
  <c r="K222" i="19"/>
  <c r="K221" i="19"/>
  <c r="K220" i="19"/>
  <c r="K219" i="19"/>
  <c r="K218" i="19"/>
  <c r="K217" i="19"/>
  <c r="K216" i="19"/>
  <c r="K215" i="19"/>
  <c r="K214" i="19"/>
  <c r="K213" i="19"/>
  <c r="K212" i="19"/>
  <c r="K211" i="19"/>
  <c r="K210" i="19"/>
  <c r="K209" i="19"/>
  <c r="K208" i="19"/>
  <c r="K207" i="19"/>
  <c r="K206" i="19"/>
  <c r="K205" i="19"/>
  <c r="K204" i="19"/>
  <c r="K203" i="19"/>
  <c r="K202" i="19"/>
  <c r="K201" i="19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T613" i="18"/>
  <c r="T608" i="18"/>
  <c r="T607" i="18"/>
  <c r="T606" i="18"/>
  <c r="T605" i="18"/>
  <c r="T604" i="18"/>
  <c r="T603" i="18"/>
  <c r="T602" i="18"/>
  <c r="T601" i="18"/>
  <c r="T600" i="18"/>
  <c r="T599" i="18"/>
  <c r="T598" i="18"/>
  <c r="T597" i="18"/>
  <c r="T596" i="18"/>
  <c r="T595" i="18"/>
  <c r="T594" i="18"/>
  <c r="T593" i="18"/>
  <c r="T592" i="18"/>
  <c r="T591" i="18"/>
  <c r="T590" i="18"/>
  <c r="T589" i="18"/>
  <c r="T588" i="18"/>
  <c r="T587" i="18"/>
  <c r="T586" i="18"/>
  <c r="T585" i="18"/>
  <c r="T584" i="18"/>
  <c r="T583" i="18"/>
  <c r="T582" i="18"/>
  <c r="T581" i="18"/>
  <c r="T580" i="18"/>
  <c r="T579" i="18"/>
  <c r="T578" i="18"/>
  <c r="T577" i="18"/>
  <c r="T576" i="18"/>
  <c r="T575" i="18"/>
  <c r="T574" i="18"/>
  <c r="T573" i="18"/>
  <c r="T572" i="18"/>
  <c r="T571" i="18"/>
  <c r="T570" i="18"/>
  <c r="T569" i="18"/>
  <c r="T568" i="18"/>
  <c r="T567" i="18"/>
  <c r="T566" i="18"/>
  <c r="T565" i="18"/>
  <c r="T564" i="18"/>
  <c r="T563" i="18"/>
  <c r="T562" i="18"/>
  <c r="T561" i="18"/>
  <c r="T560" i="18"/>
  <c r="T559" i="18"/>
  <c r="T558" i="18"/>
  <c r="T557" i="18"/>
  <c r="T556" i="18"/>
  <c r="T555" i="18"/>
  <c r="T554" i="18"/>
  <c r="T553" i="18"/>
  <c r="T552" i="18"/>
  <c r="T551" i="18"/>
  <c r="T550" i="18"/>
  <c r="T549" i="18"/>
  <c r="T548" i="18"/>
  <c r="T547" i="18"/>
  <c r="T546" i="18"/>
  <c r="T545" i="18"/>
  <c r="T544" i="18"/>
  <c r="T543" i="18"/>
  <c r="T542" i="18"/>
  <c r="T541" i="18"/>
  <c r="T540" i="18"/>
  <c r="T539" i="18"/>
  <c r="T538" i="18"/>
  <c r="T537" i="18"/>
  <c r="T536" i="18"/>
  <c r="T535" i="18"/>
  <c r="T534" i="18"/>
  <c r="T533" i="18"/>
  <c r="T532" i="18"/>
  <c r="T531" i="18"/>
  <c r="T530" i="18"/>
  <c r="T529" i="18"/>
  <c r="T528" i="18"/>
  <c r="T527" i="18"/>
  <c r="T526" i="18"/>
  <c r="T525" i="18"/>
  <c r="T524" i="18"/>
  <c r="T523" i="18"/>
  <c r="T522" i="18"/>
  <c r="T521" i="18"/>
  <c r="T520" i="18"/>
  <c r="T519" i="18"/>
  <c r="T518" i="18"/>
  <c r="T517" i="18"/>
  <c r="T516" i="18"/>
  <c r="T515" i="18"/>
  <c r="T514" i="18"/>
  <c r="T513" i="18"/>
  <c r="T512" i="18"/>
  <c r="T511" i="18"/>
  <c r="T510" i="18"/>
  <c r="T509" i="18"/>
  <c r="T508" i="18"/>
  <c r="T507" i="18"/>
  <c r="T506" i="18"/>
  <c r="T505" i="18"/>
  <c r="T504" i="18"/>
  <c r="T503" i="18"/>
  <c r="T502" i="18"/>
  <c r="T501" i="18"/>
  <c r="T500" i="18"/>
  <c r="T499" i="18"/>
  <c r="T498" i="18"/>
  <c r="T497" i="18"/>
  <c r="T496" i="18"/>
  <c r="T495" i="18"/>
  <c r="T494" i="18"/>
  <c r="T493" i="18"/>
  <c r="T492" i="18"/>
  <c r="T491" i="18"/>
  <c r="T490" i="18"/>
  <c r="T489" i="18"/>
  <c r="T488" i="18"/>
  <c r="T487" i="18"/>
  <c r="T486" i="18"/>
  <c r="T485" i="18"/>
  <c r="T484" i="18"/>
  <c r="T483" i="18"/>
  <c r="T482" i="18"/>
  <c r="T481" i="18"/>
  <c r="T480" i="18"/>
  <c r="T479" i="18"/>
  <c r="T478" i="18"/>
  <c r="T477" i="18"/>
  <c r="T476" i="18"/>
  <c r="T475" i="18"/>
  <c r="T474" i="18"/>
  <c r="T473" i="18"/>
  <c r="T472" i="18"/>
  <c r="T471" i="18"/>
  <c r="T470" i="18"/>
  <c r="T469" i="18"/>
  <c r="T468" i="18"/>
  <c r="T467" i="18"/>
  <c r="T466" i="18"/>
  <c r="T465" i="18"/>
  <c r="T464" i="18"/>
  <c r="T463" i="18"/>
  <c r="T462" i="18"/>
  <c r="T461" i="18"/>
  <c r="T460" i="18"/>
  <c r="T459" i="18"/>
  <c r="T458" i="18"/>
  <c r="T457" i="18"/>
  <c r="T456" i="18"/>
  <c r="T455" i="18"/>
  <c r="T454" i="18"/>
  <c r="T453" i="18"/>
  <c r="T452" i="18"/>
  <c r="T451" i="18"/>
  <c r="T450" i="18"/>
  <c r="T449" i="18"/>
  <c r="T448" i="18"/>
  <c r="T447" i="18"/>
  <c r="T446" i="18"/>
  <c r="T445" i="18"/>
  <c r="T444" i="18"/>
  <c r="T443" i="18"/>
  <c r="T442" i="18"/>
  <c r="T441" i="18"/>
  <c r="T440" i="18"/>
  <c r="T439" i="18"/>
  <c r="T438" i="18"/>
  <c r="T437" i="18"/>
  <c r="T436" i="18"/>
  <c r="T435" i="18"/>
  <c r="T434" i="18"/>
  <c r="T433" i="18"/>
  <c r="T432" i="18"/>
  <c r="T431" i="18"/>
  <c r="T430" i="18"/>
  <c r="T429" i="18"/>
  <c r="T428" i="18"/>
  <c r="T427" i="18"/>
  <c r="T426" i="18"/>
  <c r="T425" i="18"/>
  <c r="T424" i="18"/>
  <c r="T423" i="18"/>
  <c r="T422" i="18"/>
  <c r="T421" i="18"/>
  <c r="T420" i="18"/>
  <c r="T419" i="18"/>
  <c r="T418" i="18"/>
  <c r="T417" i="18"/>
  <c r="T416" i="18"/>
  <c r="T415" i="18"/>
  <c r="T414" i="18"/>
  <c r="T413" i="18"/>
  <c r="T412" i="18"/>
  <c r="T411" i="18"/>
  <c r="T410" i="18"/>
  <c r="T409" i="18"/>
  <c r="T408" i="18"/>
  <c r="T407" i="18"/>
  <c r="T406" i="18"/>
  <c r="T405" i="18"/>
  <c r="T404" i="18"/>
  <c r="T403" i="18"/>
  <c r="T402" i="18"/>
  <c r="T401" i="18"/>
  <c r="T400" i="18"/>
  <c r="T399" i="18"/>
  <c r="T398" i="18"/>
  <c r="T397" i="18"/>
  <c r="T396" i="18"/>
  <c r="T395" i="18"/>
  <c r="T394" i="18"/>
  <c r="T393" i="18"/>
  <c r="T392" i="18"/>
  <c r="T391" i="18"/>
  <c r="T390" i="18"/>
  <c r="T389" i="18"/>
  <c r="T388" i="18"/>
  <c r="T387" i="18"/>
  <c r="T386" i="18"/>
  <c r="T385" i="18"/>
  <c r="T384" i="18"/>
  <c r="T383" i="18"/>
  <c r="T382" i="18"/>
  <c r="T381" i="18"/>
  <c r="T380" i="18"/>
  <c r="T379" i="18"/>
  <c r="T378" i="18"/>
  <c r="T377" i="18"/>
  <c r="T376" i="18"/>
  <c r="T375" i="18"/>
  <c r="T374" i="18"/>
  <c r="T373" i="18"/>
  <c r="T372" i="18"/>
  <c r="T371" i="18"/>
  <c r="T370" i="18"/>
  <c r="T369" i="18"/>
  <c r="T368" i="18"/>
  <c r="T367" i="18"/>
  <c r="T366" i="18"/>
  <c r="T365" i="18"/>
  <c r="T364" i="18"/>
  <c r="T363" i="18"/>
  <c r="T362" i="18"/>
  <c r="T361" i="18"/>
  <c r="T360" i="18"/>
  <c r="T359" i="18"/>
  <c r="T358" i="18"/>
  <c r="T357" i="18"/>
  <c r="T356" i="18"/>
  <c r="T355" i="18"/>
  <c r="T354" i="18"/>
  <c r="T353" i="18"/>
  <c r="T352" i="18"/>
  <c r="T351" i="18"/>
  <c r="T350" i="18"/>
  <c r="T349" i="18"/>
  <c r="T348" i="18"/>
  <c r="T347" i="18"/>
  <c r="T346" i="18"/>
  <c r="T345" i="18"/>
  <c r="T344" i="18"/>
  <c r="T343" i="18"/>
  <c r="T342" i="18"/>
  <c r="T341" i="18"/>
  <c r="T340" i="18"/>
  <c r="T339" i="18"/>
  <c r="T338" i="18"/>
  <c r="T337" i="18"/>
  <c r="T336" i="18"/>
  <c r="T335" i="18"/>
  <c r="T334" i="18"/>
  <c r="T333" i="18"/>
  <c r="T332" i="18"/>
  <c r="T331" i="18"/>
  <c r="T330" i="18"/>
  <c r="T329" i="18"/>
  <c r="T328" i="18"/>
  <c r="T327" i="18"/>
  <c r="T326" i="18"/>
  <c r="T325" i="18"/>
  <c r="T324" i="18"/>
  <c r="T323" i="18"/>
  <c r="T322" i="18"/>
  <c r="T321" i="18"/>
  <c r="T320" i="18"/>
  <c r="T319" i="18"/>
  <c r="T318" i="18"/>
  <c r="T317" i="18"/>
  <c r="T316" i="18"/>
  <c r="T315" i="18"/>
  <c r="T314" i="18"/>
  <c r="T313" i="18"/>
  <c r="T312" i="18"/>
  <c r="T311" i="18"/>
  <c r="T310" i="18"/>
  <c r="T309" i="18"/>
  <c r="T308" i="18"/>
  <c r="T307" i="18"/>
  <c r="T306" i="18"/>
  <c r="T305" i="18"/>
  <c r="T304" i="18"/>
  <c r="T303" i="18"/>
  <c r="T302" i="18"/>
  <c r="T301" i="18"/>
  <c r="T300" i="18"/>
  <c r="T299" i="18"/>
  <c r="T298" i="18"/>
  <c r="T297" i="18"/>
  <c r="T296" i="18"/>
  <c r="T295" i="18"/>
  <c r="T294" i="18"/>
  <c r="T293" i="18"/>
  <c r="T292" i="18"/>
  <c r="T291" i="18"/>
  <c r="T290" i="18"/>
  <c r="T289" i="18"/>
  <c r="T288" i="18"/>
  <c r="T287" i="18"/>
  <c r="T286" i="18"/>
  <c r="T285" i="18"/>
  <c r="T284" i="18"/>
  <c r="T283" i="18"/>
  <c r="T282" i="18"/>
  <c r="T281" i="18"/>
  <c r="T280" i="18"/>
  <c r="T279" i="18"/>
  <c r="T278" i="18"/>
  <c r="T277" i="18"/>
  <c r="T276" i="18"/>
  <c r="T275" i="18"/>
  <c r="T274" i="18"/>
  <c r="T273" i="18"/>
  <c r="T272" i="18"/>
  <c r="T271" i="18"/>
  <c r="T270" i="18"/>
  <c r="T269" i="18"/>
  <c r="T268" i="18"/>
  <c r="T267" i="18"/>
  <c r="T266" i="18"/>
  <c r="T265" i="18"/>
  <c r="T264" i="18"/>
  <c r="T263" i="18"/>
  <c r="T262" i="18"/>
  <c r="T261" i="18"/>
  <c r="T260" i="18"/>
  <c r="T259" i="18"/>
  <c r="T258" i="18"/>
  <c r="T257" i="18"/>
  <c r="T256" i="18"/>
  <c r="T255" i="18"/>
  <c r="T254" i="18"/>
  <c r="T253" i="18"/>
  <c r="T252" i="18"/>
  <c r="T251" i="18"/>
  <c r="T250" i="18"/>
  <c r="T249" i="18"/>
  <c r="T248" i="18"/>
  <c r="T247" i="18"/>
  <c r="T246" i="18"/>
  <c r="T245" i="18"/>
  <c r="T244" i="18"/>
  <c r="T243" i="18"/>
  <c r="T242" i="18"/>
  <c r="T241" i="18"/>
  <c r="T240" i="18"/>
  <c r="T239" i="18"/>
  <c r="T238" i="18"/>
  <c r="T237" i="18"/>
  <c r="T236" i="18"/>
  <c r="T235" i="18"/>
  <c r="T234" i="18"/>
  <c r="T233" i="18"/>
  <c r="T232" i="18"/>
  <c r="T231" i="18"/>
  <c r="T230" i="18"/>
  <c r="T229" i="18"/>
  <c r="T228" i="18"/>
  <c r="T227" i="18"/>
  <c r="T226" i="18"/>
  <c r="T225" i="18"/>
  <c r="T224" i="18"/>
  <c r="T223" i="18"/>
  <c r="T222" i="18"/>
  <c r="T221" i="18"/>
  <c r="T220" i="18"/>
  <c r="T219" i="18"/>
  <c r="T218" i="18"/>
  <c r="T217" i="18"/>
  <c r="T216" i="18"/>
  <c r="T215" i="18"/>
  <c r="T214" i="18"/>
  <c r="T213" i="18"/>
  <c r="T212" i="18"/>
  <c r="T211" i="18"/>
  <c r="T210" i="18"/>
  <c r="T209" i="18"/>
  <c r="T208" i="18"/>
  <c r="T207" i="18"/>
  <c r="T206" i="18"/>
  <c r="T205" i="18"/>
  <c r="T204" i="18"/>
  <c r="T203" i="18"/>
  <c r="T202" i="18"/>
  <c r="T201" i="18"/>
  <c r="T200" i="18"/>
  <c r="T199" i="18"/>
  <c r="T198" i="18"/>
  <c r="T197" i="18"/>
  <c r="T196" i="18"/>
  <c r="T195" i="18"/>
  <c r="T194" i="18"/>
  <c r="T193" i="18"/>
  <c r="T192" i="18"/>
  <c r="T191" i="18"/>
  <c r="T190" i="18"/>
  <c r="T189" i="18"/>
  <c r="T188" i="18"/>
  <c r="T187" i="18"/>
  <c r="T186" i="18"/>
  <c r="T185" i="18"/>
  <c r="T184" i="18"/>
  <c r="T183" i="18"/>
  <c r="T182" i="18"/>
  <c r="T181" i="18"/>
  <c r="T180" i="18"/>
  <c r="T179" i="18"/>
  <c r="T178" i="18"/>
  <c r="T177" i="18"/>
  <c r="T176" i="18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T140" i="18"/>
  <c r="T139" i="18"/>
  <c r="T138" i="18"/>
  <c r="T137" i="18"/>
  <c r="T136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K613" i="18"/>
  <c r="K608" i="18"/>
  <c r="K607" i="18"/>
  <c r="K606" i="18"/>
  <c r="K605" i="18"/>
  <c r="K604" i="18"/>
  <c r="K603" i="18"/>
  <c r="K602" i="18"/>
  <c r="K601" i="18"/>
  <c r="K600" i="18"/>
  <c r="K599" i="18"/>
  <c r="K598" i="18"/>
  <c r="K597" i="18"/>
  <c r="K596" i="18"/>
  <c r="K595" i="18"/>
  <c r="K594" i="18"/>
  <c r="K593" i="18"/>
  <c r="K592" i="18"/>
  <c r="K591" i="18"/>
  <c r="K590" i="18"/>
  <c r="K589" i="18"/>
  <c r="K588" i="18"/>
  <c r="K587" i="18"/>
  <c r="K586" i="18"/>
  <c r="K585" i="18"/>
  <c r="K584" i="18"/>
  <c r="K583" i="18"/>
  <c r="K582" i="18"/>
  <c r="K581" i="18"/>
  <c r="K580" i="18"/>
  <c r="K579" i="18"/>
  <c r="K578" i="18"/>
  <c r="K577" i="18"/>
  <c r="K576" i="18"/>
  <c r="K575" i="18"/>
  <c r="K574" i="18"/>
  <c r="K573" i="18"/>
  <c r="K572" i="18"/>
  <c r="K571" i="18"/>
  <c r="K570" i="18"/>
  <c r="K569" i="18"/>
  <c r="K568" i="18"/>
  <c r="K567" i="18"/>
  <c r="K566" i="18"/>
  <c r="K565" i="18"/>
  <c r="K564" i="18"/>
  <c r="K563" i="18"/>
  <c r="K562" i="18"/>
  <c r="K561" i="18"/>
  <c r="K560" i="18"/>
  <c r="K559" i="18"/>
  <c r="K558" i="18"/>
  <c r="K557" i="18"/>
  <c r="K556" i="18"/>
  <c r="K555" i="18"/>
  <c r="K554" i="18"/>
  <c r="K553" i="18"/>
  <c r="K552" i="18"/>
  <c r="K551" i="18"/>
  <c r="K550" i="18"/>
  <c r="K549" i="18"/>
  <c r="K548" i="18"/>
  <c r="K547" i="18"/>
  <c r="K546" i="18"/>
  <c r="K545" i="18"/>
  <c r="K544" i="18"/>
  <c r="K543" i="18"/>
  <c r="K542" i="18"/>
  <c r="K541" i="18"/>
  <c r="K540" i="18"/>
  <c r="K539" i="18"/>
  <c r="K538" i="18"/>
  <c r="K537" i="18"/>
  <c r="K536" i="18"/>
  <c r="K535" i="18"/>
  <c r="K534" i="18"/>
  <c r="K533" i="18"/>
  <c r="K532" i="18"/>
  <c r="K531" i="18"/>
  <c r="K530" i="18"/>
  <c r="K529" i="18"/>
  <c r="K528" i="18"/>
  <c r="K527" i="18"/>
  <c r="K526" i="18"/>
  <c r="K525" i="18"/>
  <c r="K524" i="18"/>
  <c r="K523" i="18"/>
  <c r="K522" i="18"/>
  <c r="K521" i="18"/>
  <c r="K520" i="18"/>
  <c r="K519" i="18"/>
  <c r="K518" i="18"/>
  <c r="K517" i="18"/>
  <c r="K516" i="18"/>
  <c r="K515" i="18"/>
  <c r="K514" i="18"/>
  <c r="K513" i="18"/>
  <c r="K512" i="18"/>
  <c r="K511" i="18"/>
  <c r="K510" i="18"/>
  <c r="K509" i="18"/>
  <c r="K508" i="18"/>
  <c r="K507" i="18"/>
  <c r="K506" i="18"/>
  <c r="K505" i="18"/>
  <c r="K504" i="18"/>
  <c r="K503" i="18"/>
  <c r="K502" i="18"/>
  <c r="K501" i="18"/>
  <c r="K500" i="18"/>
  <c r="K499" i="18"/>
  <c r="K498" i="18"/>
  <c r="K497" i="18"/>
  <c r="K496" i="18"/>
  <c r="K495" i="18"/>
  <c r="K494" i="18"/>
  <c r="K493" i="18"/>
  <c r="K492" i="18"/>
  <c r="K491" i="18"/>
  <c r="K490" i="18"/>
  <c r="K489" i="18"/>
  <c r="K488" i="18"/>
  <c r="K487" i="18"/>
  <c r="K486" i="18"/>
  <c r="K485" i="18"/>
  <c r="K484" i="18"/>
  <c r="K483" i="18"/>
  <c r="K482" i="18"/>
  <c r="K481" i="18"/>
  <c r="K480" i="18"/>
  <c r="K479" i="18"/>
  <c r="K478" i="18"/>
  <c r="K477" i="18"/>
  <c r="K476" i="18"/>
  <c r="K475" i="18"/>
  <c r="K474" i="18"/>
  <c r="K473" i="18"/>
  <c r="K472" i="18"/>
  <c r="K471" i="18"/>
  <c r="K470" i="18"/>
  <c r="K469" i="18"/>
  <c r="K468" i="18"/>
  <c r="K467" i="18"/>
  <c r="K466" i="18"/>
  <c r="K465" i="18"/>
  <c r="K464" i="18"/>
  <c r="K463" i="18"/>
  <c r="K462" i="18"/>
  <c r="K461" i="18"/>
  <c r="K460" i="18"/>
  <c r="K459" i="18"/>
  <c r="K458" i="18"/>
  <c r="K457" i="18"/>
  <c r="K456" i="18"/>
  <c r="K455" i="18"/>
  <c r="K454" i="18"/>
  <c r="K453" i="18"/>
  <c r="K452" i="18"/>
  <c r="K451" i="18"/>
  <c r="K450" i="18"/>
  <c r="K449" i="18"/>
  <c r="K448" i="18"/>
  <c r="K447" i="18"/>
  <c r="K446" i="18"/>
  <c r="K445" i="18"/>
  <c r="K444" i="18"/>
  <c r="K443" i="18"/>
  <c r="K442" i="18"/>
  <c r="K441" i="18"/>
  <c r="K440" i="18"/>
  <c r="K439" i="18"/>
  <c r="K438" i="18"/>
  <c r="K437" i="18"/>
  <c r="K436" i="18"/>
  <c r="K435" i="18"/>
  <c r="K434" i="18"/>
  <c r="K433" i="18"/>
  <c r="K432" i="18"/>
  <c r="K431" i="18"/>
  <c r="K430" i="18"/>
  <c r="K429" i="18"/>
  <c r="K428" i="18"/>
  <c r="K427" i="18"/>
  <c r="K426" i="18"/>
  <c r="K425" i="18"/>
  <c r="K424" i="18"/>
  <c r="K423" i="18"/>
  <c r="K422" i="18"/>
  <c r="K421" i="18"/>
  <c r="K420" i="18"/>
  <c r="K419" i="18"/>
  <c r="K418" i="18"/>
  <c r="K417" i="18"/>
  <c r="K416" i="18"/>
  <c r="K415" i="18"/>
  <c r="K414" i="18"/>
  <c r="K413" i="18"/>
  <c r="K412" i="18"/>
  <c r="K411" i="18"/>
  <c r="K410" i="18"/>
  <c r="K409" i="18"/>
  <c r="K408" i="18"/>
  <c r="K407" i="18"/>
  <c r="K406" i="18"/>
  <c r="K405" i="18"/>
  <c r="K404" i="18"/>
  <c r="K403" i="18"/>
  <c r="K402" i="18"/>
  <c r="K401" i="18"/>
  <c r="K400" i="18"/>
  <c r="K399" i="18"/>
  <c r="K398" i="18"/>
  <c r="K397" i="18"/>
  <c r="K396" i="18"/>
  <c r="K395" i="18"/>
  <c r="K394" i="18"/>
  <c r="K393" i="18"/>
  <c r="K392" i="18"/>
  <c r="K391" i="18"/>
  <c r="K390" i="18"/>
  <c r="K389" i="18"/>
  <c r="K388" i="18"/>
  <c r="K387" i="18"/>
  <c r="K386" i="18"/>
  <c r="K385" i="18"/>
  <c r="K384" i="18"/>
  <c r="K383" i="18"/>
  <c r="K382" i="18"/>
  <c r="K381" i="18"/>
  <c r="K380" i="18"/>
  <c r="K379" i="18"/>
  <c r="K378" i="18"/>
  <c r="K377" i="18"/>
  <c r="K376" i="18"/>
  <c r="K375" i="18"/>
  <c r="K374" i="18"/>
  <c r="K373" i="18"/>
  <c r="K372" i="18"/>
  <c r="K371" i="18"/>
  <c r="K370" i="18"/>
  <c r="K369" i="18"/>
  <c r="K368" i="18"/>
  <c r="K367" i="18"/>
  <c r="K366" i="18"/>
  <c r="K365" i="18"/>
  <c r="K364" i="18"/>
  <c r="K363" i="18"/>
  <c r="K362" i="18"/>
  <c r="K361" i="18"/>
  <c r="K360" i="18"/>
  <c r="K359" i="18"/>
  <c r="K358" i="18"/>
  <c r="K357" i="18"/>
  <c r="K356" i="18"/>
  <c r="K355" i="18"/>
  <c r="K354" i="18"/>
  <c r="K353" i="18"/>
  <c r="K352" i="18"/>
  <c r="K351" i="18"/>
  <c r="K350" i="18"/>
  <c r="K349" i="18"/>
  <c r="K348" i="18"/>
  <c r="K347" i="18"/>
  <c r="K346" i="18"/>
  <c r="K345" i="18"/>
  <c r="K344" i="18"/>
  <c r="K343" i="18"/>
  <c r="K342" i="18"/>
  <c r="K341" i="18"/>
  <c r="K340" i="18"/>
  <c r="K339" i="18"/>
  <c r="K338" i="18"/>
  <c r="K337" i="18"/>
  <c r="K336" i="18"/>
  <c r="K335" i="18"/>
  <c r="K334" i="18"/>
  <c r="K333" i="18"/>
  <c r="K332" i="18"/>
  <c r="K331" i="18"/>
  <c r="K330" i="18"/>
  <c r="K329" i="18"/>
  <c r="K328" i="18"/>
  <c r="K327" i="18"/>
  <c r="K326" i="18"/>
  <c r="K325" i="18"/>
  <c r="K324" i="18"/>
  <c r="K323" i="18"/>
  <c r="K322" i="18"/>
  <c r="K321" i="18"/>
  <c r="K320" i="18"/>
  <c r="K319" i="18"/>
  <c r="K318" i="18"/>
  <c r="K317" i="18"/>
  <c r="K316" i="18"/>
  <c r="K315" i="18"/>
  <c r="K314" i="18"/>
  <c r="K313" i="18"/>
  <c r="K312" i="18"/>
  <c r="K311" i="18"/>
  <c r="K310" i="18"/>
  <c r="K309" i="18"/>
  <c r="K308" i="18"/>
  <c r="K307" i="18"/>
  <c r="K306" i="18"/>
  <c r="K305" i="18"/>
  <c r="K304" i="18"/>
  <c r="K303" i="18"/>
  <c r="K302" i="18"/>
  <c r="K301" i="18"/>
  <c r="K300" i="18"/>
  <c r="K299" i="18"/>
  <c r="K298" i="18"/>
  <c r="K297" i="18"/>
  <c r="K296" i="18"/>
  <c r="K295" i="18"/>
  <c r="K294" i="18"/>
  <c r="K293" i="18"/>
  <c r="K292" i="18"/>
  <c r="K291" i="18"/>
  <c r="K290" i="18"/>
  <c r="K289" i="18"/>
  <c r="K288" i="18"/>
  <c r="K287" i="18"/>
  <c r="K286" i="18"/>
  <c r="K285" i="18"/>
  <c r="K284" i="18"/>
  <c r="K283" i="18"/>
  <c r="K282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T613" i="17"/>
  <c r="T608" i="17"/>
  <c r="T607" i="17"/>
  <c r="T606" i="17"/>
  <c r="T605" i="17"/>
  <c r="T604" i="17"/>
  <c r="T603" i="17"/>
  <c r="T602" i="17"/>
  <c r="T601" i="17"/>
  <c r="T600" i="17"/>
  <c r="T599" i="17"/>
  <c r="T598" i="17"/>
  <c r="T597" i="17"/>
  <c r="T596" i="17"/>
  <c r="T595" i="17"/>
  <c r="T594" i="17"/>
  <c r="T593" i="17"/>
  <c r="T592" i="17"/>
  <c r="T591" i="17"/>
  <c r="T590" i="17"/>
  <c r="T589" i="17"/>
  <c r="T588" i="17"/>
  <c r="T587" i="17"/>
  <c r="T586" i="17"/>
  <c r="T585" i="17"/>
  <c r="T584" i="17"/>
  <c r="T583" i="17"/>
  <c r="T582" i="17"/>
  <c r="T581" i="17"/>
  <c r="T580" i="17"/>
  <c r="T579" i="17"/>
  <c r="T578" i="17"/>
  <c r="T577" i="17"/>
  <c r="T576" i="17"/>
  <c r="T575" i="17"/>
  <c r="T574" i="17"/>
  <c r="T573" i="17"/>
  <c r="T572" i="17"/>
  <c r="T571" i="17"/>
  <c r="T570" i="17"/>
  <c r="T569" i="17"/>
  <c r="T568" i="17"/>
  <c r="T567" i="17"/>
  <c r="T566" i="17"/>
  <c r="T565" i="17"/>
  <c r="T564" i="17"/>
  <c r="T563" i="17"/>
  <c r="T562" i="17"/>
  <c r="T561" i="17"/>
  <c r="T560" i="17"/>
  <c r="T559" i="17"/>
  <c r="T558" i="17"/>
  <c r="T557" i="17"/>
  <c r="T556" i="17"/>
  <c r="T555" i="17"/>
  <c r="T554" i="17"/>
  <c r="T553" i="17"/>
  <c r="T552" i="17"/>
  <c r="T551" i="17"/>
  <c r="T550" i="17"/>
  <c r="T549" i="17"/>
  <c r="T548" i="17"/>
  <c r="T547" i="17"/>
  <c r="T546" i="17"/>
  <c r="T545" i="17"/>
  <c r="T544" i="17"/>
  <c r="T543" i="17"/>
  <c r="T542" i="17"/>
  <c r="T541" i="17"/>
  <c r="T540" i="17"/>
  <c r="T539" i="17"/>
  <c r="T538" i="17"/>
  <c r="T537" i="17"/>
  <c r="T536" i="17"/>
  <c r="T535" i="17"/>
  <c r="T534" i="17"/>
  <c r="T533" i="17"/>
  <c r="T532" i="17"/>
  <c r="T531" i="17"/>
  <c r="T530" i="17"/>
  <c r="T529" i="17"/>
  <c r="T528" i="17"/>
  <c r="T527" i="17"/>
  <c r="T526" i="17"/>
  <c r="T525" i="17"/>
  <c r="T524" i="17"/>
  <c r="T523" i="17"/>
  <c r="T522" i="17"/>
  <c r="T521" i="17"/>
  <c r="T520" i="17"/>
  <c r="T519" i="17"/>
  <c r="T518" i="17"/>
  <c r="T517" i="17"/>
  <c r="T516" i="17"/>
  <c r="T515" i="17"/>
  <c r="T514" i="17"/>
  <c r="T513" i="17"/>
  <c r="T512" i="17"/>
  <c r="T511" i="17"/>
  <c r="T510" i="17"/>
  <c r="T509" i="17"/>
  <c r="T508" i="17"/>
  <c r="T507" i="17"/>
  <c r="T506" i="17"/>
  <c r="T505" i="17"/>
  <c r="T504" i="17"/>
  <c r="T503" i="17"/>
  <c r="T502" i="17"/>
  <c r="T501" i="17"/>
  <c r="T500" i="17"/>
  <c r="T499" i="17"/>
  <c r="T498" i="17"/>
  <c r="T497" i="17"/>
  <c r="T496" i="17"/>
  <c r="T495" i="17"/>
  <c r="T494" i="17"/>
  <c r="T493" i="17"/>
  <c r="T492" i="17"/>
  <c r="T491" i="17"/>
  <c r="T490" i="17"/>
  <c r="T489" i="17"/>
  <c r="T488" i="17"/>
  <c r="T487" i="17"/>
  <c r="T486" i="17"/>
  <c r="T485" i="17"/>
  <c r="T484" i="17"/>
  <c r="T483" i="17"/>
  <c r="T482" i="17"/>
  <c r="T481" i="17"/>
  <c r="T480" i="17"/>
  <c r="T479" i="17"/>
  <c r="T478" i="17"/>
  <c r="T477" i="17"/>
  <c r="T476" i="17"/>
  <c r="T475" i="17"/>
  <c r="T474" i="17"/>
  <c r="T473" i="17"/>
  <c r="T472" i="17"/>
  <c r="T471" i="17"/>
  <c r="T470" i="17"/>
  <c r="T469" i="17"/>
  <c r="T468" i="17"/>
  <c r="T467" i="17"/>
  <c r="T466" i="17"/>
  <c r="T465" i="17"/>
  <c r="T464" i="17"/>
  <c r="T463" i="17"/>
  <c r="T462" i="17"/>
  <c r="T461" i="17"/>
  <c r="T460" i="17"/>
  <c r="T459" i="17"/>
  <c r="T458" i="17"/>
  <c r="T457" i="17"/>
  <c r="T456" i="17"/>
  <c r="T455" i="17"/>
  <c r="T454" i="17"/>
  <c r="T453" i="17"/>
  <c r="T452" i="17"/>
  <c r="T451" i="17"/>
  <c r="T450" i="17"/>
  <c r="T449" i="17"/>
  <c r="T448" i="17"/>
  <c r="T447" i="17"/>
  <c r="T446" i="17"/>
  <c r="T445" i="17"/>
  <c r="T444" i="17"/>
  <c r="T443" i="17"/>
  <c r="T442" i="17"/>
  <c r="T441" i="17"/>
  <c r="T440" i="17"/>
  <c r="T439" i="17"/>
  <c r="T438" i="17"/>
  <c r="T437" i="17"/>
  <c r="T436" i="17"/>
  <c r="T435" i="17"/>
  <c r="T434" i="17"/>
  <c r="T433" i="17"/>
  <c r="T432" i="17"/>
  <c r="T431" i="17"/>
  <c r="T430" i="17"/>
  <c r="T429" i="17"/>
  <c r="T428" i="17"/>
  <c r="T427" i="17"/>
  <c r="T426" i="17"/>
  <c r="T425" i="17"/>
  <c r="T424" i="17"/>
  <c r="T423" i="17"/>
  <c r="T422" i="17"/>
  <c r="T421" i="17"/>
  <c r="T420" i="17"/>
  <c r="T419" i="17"/>
  <c r="T418" i="17"/>
  <c r="T417" i="17"/>
  <c r="T416" i="17"/>
  <c r="T415" i="17"/>
  <c r="T414" i="17"/>
  <c r="T413" i="17"/>
  <c r="T412" i="17"/>
  <c r="T411" i="17"/>
  <c r="T410" i="17"/>
  <c r="T409" i="17"/>
  <c r="T408" i="17"/>
  <c r="T407" i="17"/>
  <c r="T406" i="17"/>
  <c r="T405" i="17"/>
  <c r="T404" i="17"/>
  <c r="T403" i="17"/>
  <c r="T402" i="17"/>
  <c r="T401" i="17"/>
  <c r="T400" i="17"/>
  <c r="T399" i="17"/>
  <c r="T398" i="17"/>
  <c r="T397" i="17"/>
  <c r="T396" i="17"/>
  <c r="T395" i="17"/>
  <c r="T394" i="17"/>
  <c r="T393" i="17"/>
  <c r="T392" i="17"/>
  <c r="T391" i="17"/>
  <c r="T390" i="17"/>
  <c r="T389" i="17"/>
  <c r="T388" i="17"/>
  <c r="T387" i="17"/>
  <c r="T386" i="17"/>
  <c r="T385" i="17"/>
  <c r="T384" i="17"/>
  <c r="T383" i="17"/>
  <c r="T382" i="17"/>
  <c r="T381" i="17"/>
  <c r="T380" i="17"/>
  <c r="T379" i="17"/>
  <c r="T378" i="17"/>
  <c r="T377" i="17"/>
  <c r="T376" i="17"/>
  <c r="T375" i="17"/>
  <c r="T374" i="17"/>
  <c r="T373" i="17"/>
  <c r="T372" i="17"/>
  <c r="T371" i="17"/>
  <c r="T370" i="17"/>
  <c r="T369" i="17"/>
  <c r="T368" i="17"/>
  <c r="T367" i="17"/>
  <c r="T366" i="17"/>
  <c r="T365" i="17"/>
  <c r="T364" i="17"/>
  <c r="T363" i="17"/>
  <c r="T362" i="17"/>
  <c r="T361" i="17"/>
  <c r="T360" i="17"/>
  <c r="T359" i="17"/>
  <c r="T358" i="17"/>
  <c r="T357" i="17"/>
  <c r="T356" i="17"/>
  <c r="T355" i="17"/>
  <c r="T354" i="17"/>
  <c r="T353" i="17"/>
  <c r="T352" i="17"/>
  <c r="T351" i="17"/>
  <c r="T350" i="17"/>
  <c r="T349" i="17"/>
  <c r="T348" i="17"/>
  <c r="T347" i="17"/>
  <c r="T346" i="17"/>
  <c r="T345" i="17"/>
  <c r="T344" i="17"/>
  <c r="T343" i="17"/>
  <c r="T342" i="17"/>
  <c r="T341" i="17"/>
  <c r="T340" i="17"/>
  <c r="T339" i="17"/>
  <c r="T338" i="17"/>
  <c r="T337" i="17"/>
  <c r="T336" i="17"/>
  <c r="T335" i="17"/>
  <c r="T334" i="17"/>
  <c r="T333" i="17"/>
  <c r="T332" i="17"/>
  <c r="T331" i="17"/>
  <c r="T330" i="17"/>
  <c r="T329" i="17"/>
  <c r="T328" i="17"/>
  <c r="T327" i="17"/>
  <c r="T326" i="17"/>
  <c r="T325" i="17"/>
  <c r="T324" i="17"/>
  <c r="T323" i="17"/>
  <c r="T322" i="17"/>
  <c r="T321" i="17"/>
  <c r="T320" i="17"/>
  <c r="T319" i="17"/>
  <c r="T318" i="17"/>
  <c r="T317" i="17"/>
  <c r="T316" i="17"/>
  <c r="T315" i="17"/>
  <c r="T314" i="17"/>
  <c r="T313" i="17"/>
  <c r="T312" i="17"/>
  <c r="T311" i="17"/>
  <c r="T310" i="17"/>
  <c r="T309" i="17"/>
  <c r="T308" i="17"/>
  <c r="T307" i="17"/>
  <c r="T306" i="17"/>
  <c r="T305" i="17"/>
  <c r="T304" i="17"/>
  <c r="T303" i="17"/>
  <c r="T302" i="17"/>
  <c r="T301" i="17"/>
  <c r="T300" i="17"/>
  <c r="T299" i="17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73" i="17"/>
  <c r="T272" i="17"/>
  <c r="T271" i="17"/>
  <c r="T270" i="17"/>
  <c r="T269" i="17"/>
  <c r="T268" i="17"/>
  <c r="T267" i="17"/>
  <c r="T266" i="17"/>
  <c r="T265" i="17"/>
  <c r="T264" i="17"/>
  <c r="T263" i="17"/>
  <c r="T262" i="17"/>
  <c r="T261" i="17"/>
  <c r="T260" i="17"/>
  <c r="T259" i="17"/>
  <c r="T258" i="17"/>
  <c r="T257" i="17"/>
  <c r="T256" i="17"/>
  <c r="T255" i="17"/>
  <c r="T254" i="17"/>
  <c r="T253" i="17"/>
  <c r="T252" i="17"/>
  <c r="T251" i="17"/>
  <c r="T250" i="17"/>
  <c r="T249" i="17"/>
  <c r="T248" i="17"/>
  <c r="T247" i="17"/>
  <c r="T246" i="17"/>
  <c r="T245" i="17"/>
  <c r="T244" i="17"/>
  <c r="T243" i="17"/>
  <c r="T242" i="17"/>
  <c r="T241" i="17"/>
  <c r="T240" i="17"/>
  <c r="T239" i="17"/>
  <c r="T238" i="17"/>
  <c r="T237" i="17"/>
  <c r="T236" i="17"/>
  <c r="T235" i="17"/>
  <c r="T234" i="17"/>
  <c r="T233" i="17"/>
  <c r="T232" i="17"/>
  <c r="T231" i="17"/>
  <c r="T230" i="17"/>
  <c r="T229" i="17"/>
  <c r="T228" i="17"/>
  <c r="T227" i="17"/>
  <c r="T226" i="17"/>
  <c r="T225" i="17"/>
  <c r="T224" i="17"/>
  <c r="T223" i="17"/>
  <c r="T222" i="17"/>
  <c r="T221" i="17"/>
  <c r="T220" i="17"/>
  <c r="T219" i="17"/>
  <c r="T218" i="17"/>
  <c r="T217" i="17"/>
  <c r="T216" i="17"/>
  <c r="T215" i="17"/>
  <c r="T214" i="17"/>
  <c r="T213" i="17"/>
  <c r="T212" i="17"/>
  <c r="T211" i="17"/>
  <c r="T210" i="17"/>
  <c r="T209" i="17"/>
  <c r="T208" i="17"/>
  <c r="T207" i="17"/>
  <c r="T206" i="17"/>
  <c r="T205" i="17"/>
  <c r="T204" i="17"/>
  <c r="T203" i="17"/>
  <c r="T202" i="17"/>
  <c r="T201" i="17"/>
  <c r="T200" i="17"/>
  <c r="T199" i="17"/>
  <c r="T198" i="17"/>
  <c r="T197" i="17"/>
  <c r="T196" i="17"/>
  <c r="T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4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4" i="17"/>
  <c r="T143" i="17"/>
  <c r="T142" i="17"/>
  <c r="T141" i="17"/>
  <c r="T140" i="17"/>
  <c r="T139" i="17"/>
  <c r="T138" i="17"/>
  <c r="T137" i="17"/>
  <c r="T136" i="17"/>
  <c r="T135" i="17"/>
  <c r="T134" i="17"/>
  <c r="T133" i="17"/>
  <c r="T132" i="17"/>
  <c r="T131" i="17"/>
  <c r="T130" i="17"/>
  <c r="T129" i="17"/>
  <c r="T128" i="17"/>
  <c r="T127" i="17"/>
  <c r="T126" i="17"/>
  <c r="T125" i="17"/>
  <c r="T124" i="17"/>
  <c r="T123" i="17"/>
  <c r="T122" i="17"/>
  <c r="T121" i="17"/>
  <c r="T120" i="17"/>
  <c r="T119" i="17"/>
  <c r="T118" i="17"/>
  <c r="T117" i="17"/>
  <c r="T116" i="17"/>
  <c r="T115" i="17"/>
  <c r="T114" i="17"/>
  <c r="T113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K613" i="17"/>
  <c r="K608" i="17"/>
  <c r="K607" i="17"/>
  <c r="K606" i="17"/>
  <c r="K605" i="17"/>
  <c r="K604" i="17"/>
  <c r="K603" i="17"/>
  <c r="K602" i="17"/>
  <c r="K601" i="17"/>
  <c r="K600" i="17"/>
  <c r="K599" i="17"/>
  <c r="K598" i="17"/>
  <c r="K597" i="17"/>
  <c r="K596" i="17"/>
  <c r="K595" i="17"/>
  <c r="K594" i="17"/>
  <c r="K593" i="17"/>
  <c r="K592" i="17"/>
  <c r="K591" i="17"/>
  <c r="K590" i="17"/>
  <c r="K589" i="17"/>
  <c r="K588" i="17"/>
  <c r="K587" i="17"/>
  <c r="K586" i="17"/>
  <c r="K585" i="17"/>
  <c r="K584" i="17"/>
  <c r="K583" i="17"/>
  <c r="K582" i="17"/>
  <c r="K581" i="17"/>
  <c r="K580" i="17"/>
  <c r="K579" i="17"/>
  <c r="K578" i="17"/>
  <c r="K577" i="17"/>
  <c r="K576" i="17"/>
  <c r="K575" i="17"/>
  <c r="K574" i="17"/>
  <c r="K573" i="17"/>
  <c r="K572" i="17"/>
  <c r="K571" i="17"/>
  <c r="K570" i="17"/>
  <c r="K569" i="17"/>
  <c r="K568" i="17"/>
  <c r="K567" i="17"/>
  <c r="K566" i="17"/>
  <c r="K565" i="17"/>
  <c r="K564" i="17"/>
  <c r="K563" i="17"/>
  <c r="K562" i="17"/>
  <c r="K561" i="17"/>
  <c r="K560" i="17"/>
  <c r="K559" i="17"/>
  <c r="K558" i="17"/>
  <c r="K557" i="17"/>
  <c r="K556" i="17"/>
  <c r="K555" i="17"/>
  <c r="K554" i="17"/>
  <c r="K553" i="17"/>
  <c r="K552" i="17"/>
  <c r="K551" i="17"/>
  <c r="K550" i="17"/>
  <c r="K549" i="17"/>
  <c r="K548" i="17"/>
  <c r="K547" i="17"/>
  <c r="K546" i="17"/>
  <c r="K545" i="17"/>
  <c r="K544" i="17"/>
  <c r="K543" i="17"/>
  <c r="K542" i="17"/>
  <c r="K541" i="17"/>
  <c r="K540" i="17"/>
  <c r="K539" i="17"/>
  <c r="K538" i="17"/>
  <c r="K537" i="17"/>
  <c r="K536" i="17"/>
  <c r="K535" i="17"/>
  <c r="K534" i="17"/>
  <c r="K533" i="17"/>
  <c r="K532" i="17"/>
  <c r="K531" i="17"/>
  <c r="K530" i="17"/>
  <c r="K529" i="17"/>
  <c r="K528" i="17"/>
  <c r="K527" i="17"/>
  <c r="K526" i="17"/>
  <c r="K525" i="17"/>
  <c r="K524" i="17"/>
  <c r="K523" i="17"/>
  <c r="K522" i="17"/>
  <c r="K521" i="17"/>
  <c r="K520" i="17"/>
  <c r="K519" i="17"/>
  <c r="K518" i="17"/>
  <c r="K517" i="17"/>
  <c r="K516" i="17"/>
  <c r="K515" i="17"/>
  <c r="K514" i="17"/>
  <c r="K513" i="17"/>
  <c r="K512" i="17"/>
  <c r="K511" i="17"/>
  <c r="K510" i="17"/>
  <c r="K509" i="17"/>
  <c r="K508" i="17"/>
  <c r="K507" i="17"/>
  <c r="K506" i="17"/>
  <c r="K505" i="17"/>
  <c r="K504" i="17"/>
  <c r="K503" i="17"/>
  <c r="K502" i="17"/>
  <c r="K501" i="17"/>
  <c r="K500" i="17"/>
  <c r="K499" i="17"/>
  <c r="K498" i="17"/>
  <c r="K497" i="17"/>
  <c r="K496" i="17"/>
  <c r="K495" i="17"/>
  <c r="K494" i="17"/>
  <c r="K493" i="17"/>
  <c r="K492" i="17"/>
  <c r="K491" i="17"/>
  <c r="K490" i="17"/>
  <c r="K489" i="17"/>
  <c r="K488" i="17"/>
  <c r="K487" i="17"/>
  <c r="K486" i="17"/>
  <c r="K485" i="17"/>
  <c r="K484" i="17"/>
  <c r="K483" i="17"/>
  <c r="K482" i="17"/>
  <c r="K481" i="17"/>
  <c r="K480" i="17"/>
  <c r="K479" i="17"/>
  <c r="K478" i="17"/>
  <c r="K477" i="17"/>
  <c r="K476" i="17"/>
  <c r="K475" i="17"/>
  <c r="K474" i="17"/>
  <c r="K473" i="17"/>
  <c r="K472" i="17"/>
  <c r="K471" i="17"/>
  <c r="K470" i="17"/>
  <c r="K469" i="17"/>
  <c r="K468" i="17"/>
  <c r="K467" i="17"/>
  <c r="K466" i="17"/>
  <c r="K465" i="17"/>
  <c r="K464" i="17"/>
  <c r="K463" i="17"/>
  <c r="K462" i="17"/>
  <c r="K461" i="17"/>
  <c r="K460" i="17"/>
  <c r="K459" i="17"/>
  <c r="K458" i="17"/>
  <c r="K457" i="17"/>
  <c r="K456" i="17"/>
  <c r="K455" i="17"/>
  <c r="K454" i="17"/>
  <c r="K453" i="17"/>
  <c r="K452" i="17"/>
  <c r="K451" i="17"/>
  <c r="K450" i="17"/>
  <c r="K449" i="17"/>
  <c r="K448" i="17"/>
  <c r="K447" i="17"/>
  <c r="K446" i="17"/>
  <c r="K445" i="17"/>
  <c r="K444" i="17"/>
  <c r="K443" i="17"/>
  <c r="K442" i="17"/>
  <c r="K441" i="17"/>
  <c r="K440" i="17"/>
  <c r="K439" i="17"/>
  <c r="K438" i="17"/>
  <c r="K437" i="17"/>
  <c r="K436" i="17"/>
  <c r="K435" i="17"/>
  <c r="K434" i="17"/>
  <c r="K433" i="17"/>
  <c r="K432" i="17"/>
  <c r="K431" i="17"/>
  <c r="K430" i="17"/>
  <c r="K429" i="17"/>
  <c r="K428" i="17"/>
  <c r="K427" i="17"/>
  <c r="K426" i="17"/>
  <c r="K425" i="17"/>
  <c r="K424" i="17"/>
  <c r="K423" i="17"/>
  <c r="K422" i="17"/>
  <c r="K421" i="17"/>
  <c r="K420" i="17"/>
  <c r="K419" i="17"/>
  <c r="K418" i="17"/>
  <c r="K417" i="17"/>
  <c r="K416" i="17"/>
  <c r="K415" i="17"/>
  <c r="K414" i="17"/>
  <c r="K413" i="17"/>
  <c r="K412" i="17"/>
  <c r="K411" i="17"/>
  <c r="K410" i="17"/>
  <c r="K409" i="17"/>
  <c r="K408" i="17"/>
  <c r="K407" i="17"/>
  <c r="K406" i="17"/>
  <c r="K405" i="17"/>
  <c r="K404" i="17"/>
  <c r="K403" i="17"/>
  <c r="K402" i="17"/>
  <c r="K401" i="17"/>
  <c r="K400" i="17"/>
  <c r="K399" i="17"/>
  <c r="K398" i="17"/>
  <c r="K397" i="17"/>
  <c r="K396" i="17"/>
  <c r="K395" i="17"/>
  <c r="K394" i="17"/>
  <c r="K393" i="17"/>
  <c r="K392" i="17"/>
  <c r="K391" i="17"/>
  <c r="K390" i="17"/>
  <c r="K389" i="17"/>
  <c r="K388" i="17"/>
  <c r="K387" i="17"/>
  <c r="K386" i="17"/>
  <c r="K385" i="17"/>
  <c r="K384" i="17"/>
  <c r="K383" i="17"/>
  <c r="K382" i="17"/>
  <c r="K381" i="17"/>
  <c r="K380" i="17"/>
  <c r="K379" i="17"/>
  <c r="K378" i="17"/>
  <c r="K377" i="17"/>
  <c r="K376" i="17"/>
  <c r="K375" i="17"/>
  <c r="K374" i="17"/>
  <c r="K373" i="17"/>
  <c r="K372" i="17"/>
  <c r="K371" i="17"/>
  <c r="K370" i="17"/>
  <c r="K369" i="17"/>
  <c r="K368" i="17"/>
  <c r="K367" i="17"/>
  <c r="K366" i="17"/>
  <c r="K365" i="17"/>
  <c r="K364" i="17"/>
  <c r="K363" i="17"/>
  <c r="K362" i="17"/>
  <c r="K361" i="17"/>
  <c r="K360" i="17"/>
  <c r="K359" i="17"/>
  <c r="K358" i="17"/>
  <c r="K357" i="17"/>
  <c r="K356" i="17"/>
  <c r="K355" i="17"/>
  <c r="K354" i="17"/>
  <c r="K353" i="17"/>
  <c r="K352" i="17"/>
  <c r="K351" i="17"/>
  <c r="K350" i="17"/>
  <c r="K349" i="17"/>
  <c r="K348" i="17"/>
  <c r="K347" i="17"/>
  <c r="K346" i="17"/>
  <c r="K345" i="17"/>
  <c r="K344" i="17"/>
  <c r="K343" i="17"/>
  <c r="K342" i="17"/>
  <c r="K341" i="17"/>
  <c r="K340" i="17"/>
  <c r="K339" i="17"/>
  <c r="K338" i="17"/>
  <c r="K337" i="17"/>
  <c r="K336" i="17"/>
  <c r="K335" i="17"/>
  <c r="K334" i="17"/>
  <c r="K333" i="17"/>
  <c r="K332" i="17"/>
  <c r="K331" i="17"/>
  <c r="K330" i="17"/>
  <c r="K329" i="17"/>
  <c r="K328" i="17"/>
  <c r="K327" i="17"/>
  <c r="K326" i="17"/>
  <c r="K325" i="17"/>
  <c r="K324" i="17"/>
  <c r="K323" i="17"/>
  <c r="K322" i="17"/>
  <c r="K321" i="17"/>
  <c r="K320" i="17"/>
  <c r="K319" i="17"/>
  <c r="K318" i="17"/>
  <c r="K317" i="17"/>
  <c r="K316" i="17"/>
  <c r="K315" i="17"/>
  <c r="K314" i="17"/>
  <c r="K313" i="17"/>
  <c r="K312" i="17"/>
  <c r="K311" i="17"/>
  <c r="K310" i="17"/>
  <c r="K309" i="17"/>
  <c r="K308" i="17"/>
  <c r="K307" i="17"/>
  <c r="K306" i="17"/>
  <c r="K305" i="17"/>
  <c r="K304" i="17"/>
  <c r="K303" i="17"/>
  <c r="K302" i="17"/>
  <c r="K301" i="17"/>
  <c r="K300" i="17"/>
  <c r="K299" i="17"/>
  <c r="K298" i="17"/>
  <c r="K297" i="17"/>
  <c r="K296" i="17"/>
  <c r="K295" i="17"/>
  <c r="K294" i="17"/>
  <c r="K293" i="17"/>
  <c r="K292" i="17"/>
  <c r="K291" i="17"/>
  <c r="K290" i="17"/>
  <c r="K289" i="17"/>
  <c r="K288" i="17"/>
  <c r="K287" i="17"/>
  <c r="K286" i="17"/>
  <c r="K285" i="17"/>
  <c r="K284" i="17"/>
  <c r="K283" i="17"/>
  <c r="K282" i="17"/>
  <c r="K281" i="17"/>
  <c r="K280" i="17"/>
  <c r="K279" i="17"/>
  <c r="K278" i="17"/>
  <c r="K277" i="17"/>
  <c r="K276" i="17"/>
  <c r="K275" i="17"/>
  <c r="K274" i="17"/>
  <c r="K273" i="17"/>
  <c r="K272" i="17"/>
  <c r="K271" i="17"/>
  <c r="K270" i="17"/>
  <c r="K269" i="17"/>
  <c r="K268" i="17"/>
  <c r="K267" i="17"/>
  <c r="K266" i="17"/>
  <c r="K265" i="17"/>
  <c r="K264" i="17"/>
  <c r="K263" i="17"/>
  <c r="K262" i="17"/>
  <c r="K261" i="17"/>
  <c r="K260" i="17"/>
  <c r="K259" i="17"/>
  <c r="K258" i="17"/>
  <c r="K257" i="17"/>
  <c r="K256" i="17"/>
  <c r="K255" i="17"/>
  <c r="K254" i="17"/>
  <c r="K253" i="17"/>
  <c r="K252" i="17"/>
  <c r="K251" i="17"/>
  <c r="K250" i="17"/>
  <c r="K249" i="17"/>
  <c r="K248" i="17"/>
  <c r="K247" i="17"/>
  <c r="K246" i="17"/>
  <c r="K245" i="17"/>
  <c r="K244" i="17"/>
  <c r="K243" i="17"/>
  <c r="K242" i="17"/>
  <c r="K241" i="17"/>
  <c r="K240" i="17"/>
  <c r="K239" i="17"/>
  <c r="K238" i="17"/>
  <c r="K237" i="17"/>
  <c r="K236" i="17"/>
  <c r="K235" i="17"/>
  <c r="K234" i="17"/>
  <c r="K233" i="17"/>
  <c r="K232" i="17"/>
  <c r="K231" i="17"/>
  <c r="K230" i="17"/>
  <c r="K229" i="17"/>
  <c r="K228" i="17"/>
  <c r="K227" i="17"/>
  <c r="K226" i="17"/>
  <c r="K225" i="17"/>
  <c r="K224" i="17"/>
  <c r="K223" i="17"/>
  <c r="K222" i="17"/>
  <c r="K221" i="17"/>
  <c r="K220" i="17"/>
  <c r="K219" i="17"/>
  <c r="K218" i="17"/>
  <c r="K217" i="17"/>
  <c r="K216" i="17"/>
  <c r="K215" i="17"/>
  <c r="K214" i="17"/>
  <c r="K213" i="17"/>
  <c r="K212" i="17"/>
  <c r="K211" i="17"/>
  <c r="K210" i="17"/>
  <c r="K209" i="17"/>
  <c r="K208" i="17"/>
  <c r="K207" i="17"/>
  <c r="K206" i="17"/>
  <c r="K205" i="17"/>
  <c r="K204" i="17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T613" i="1"/>
  <c r="K613" i="1" s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A2" i="6" l="1"/>
  <c r="A2" i="19"/>
  <c r="A2" i="18"/>
  <c r="A2" i="17"/>
  <c r="A2" i="1"/>
  <c r="A2" i="2"/>
  <c r="U610" i="19"/>
  <c r="U609" i="19"/>
  <c r="U610" i="18"/>
  <c r="U609" i="18"/>
  <c r="U610" i="17"/>
  <c r="U609" i="17"/>
  <c r="U610" i="1"/>
  <c r="U609" i="1"/>
  <c r="E621" i="19" l="1"/>
  <c r="B31" i="5" s="1"/>
  <c r="D621" i="19"/>
  <c r="C31" i="5" s="1"/>
  <c r="E621" i="18"/>
  <c r="B30" i="5" s="1"/>
  <c r="D621" i="18"/>
  <c r="C30" i="5" s="1"/>
  <c r="E621" i="17"/>
  <c r="B29" i="5" s="1"/>
  <c r="D621" i="17"/>
  <c r="C29" i="5" s="1"/>
  <c r="E621" i="1"/>
  <c r="B28" i="5" s="1"/>
  <c r="D621" i="1"/>
  <c r="C28" i="5" s="1"/>
  <c r="A1" i="5"/>
  <c r="E4" i="5"/>
  <c r="E31" i="5" l="1"/>
  <c r="E30" i="5"/>
  <c r="E29" i="5"/>
  <c r="E28" i="5"/>
  <c r="L611" i="19"/>
  <c r="L614" i="19" s="1"/>
  <c r="L611" i="18"/>
  <c r="L614" i="18" s="1"/>
  <c r="L611" i="17"/>
  <c r="L614" i="17" s="1"/>
  <c r="C614" i="19"/>
  <c r="S613" i="19"/>
  <c r="T613" i="19" s="1"/>
  <c r="C612" i="19"/>
  <c r="E611" i="19"/>
  <c r="E614" i="19" s="1"/>
  <c r="D611" i="19"/>
  <c r="C611" i="19"/>
  <c r="S608" i="19"/>
  <c r="Q608" i="19"/>
  <c r="I608" i="19"/>
  <c r="S607" i="19"/>
  <c r="Q607" i="19"/>
  <c r="I607" i="19"/>
  <c r="S606" i="19"/>
  <c r="Q606" i="19"/>
  <c r="I606" i="19"/>
  <c r="S605" i="19"/>
  <c r="Q605" i="19"/>
  <c r="I605" i="19"/>
  <c r="S604" i="19"/>
  <c r="Q604" i="19"/>
  <c r="I604" i="19"/>
  <c r="S603" i="19"/>
  <c r="Q603" i="19"/>
  <c r="I603" i="19"/>
  <c r="S602" i="19"/>
  <c r="Q602" i="19"/>
  <c r="I602" i="19"/>
  <c r="S601" i="19"/>
  <c r="Q601" i="19"/>
  <c r="I601" i="19"/>
  <c r="S600" i="19"/>
  <c r="Q600" i="19"/>
  <c r="I600" i="19"/>
  <c r="S599" i="19"/>
  <c r="Q599" i="19"/>
  <c r="I599" i="19"/>
  <c r="S598" i="19"/>
  <c r="Q598" i="19"/>
  <c r="I598" i="19"/>
  <c r="S597" i="19"/>
  <c r="Q597" i="19"/>
  <c r="I597" i="19"/>
  <c r="S596" i="19"/>
  <c r="Q596" i="19"/>
  <c r="I596" i="19"/>
  <c r="S595" i="19"/>
  <c r="Q595" i="19"/>
  <c r="I595" i="19"/>
  <c r="S594" i="19"/>
  <c r="Q594" i="19"/>
  <c r="I594" i="19"/>
  <c r="S593" i="19"/>
  <c r="Q593" i="19"/>
  <c r="I593" i="19"/>
  <c r="S592" i="19"/>
  <c r="Q592" i="19"/>
  <c r="I592" i="19"/>
  <c r="S591" i="19"/>
  <c r="Q591" i="19"/>
  <c r="I591" i="19"/>
  <c r="S590" i="19"/>
  <c r="Q590" i="19"/>
  <c r="I590" i="19"/>
  <c r="S589" i="19"/>
  <c r="Q589" i="19"/>
  <c r="I589" i="19"/>
  <c r="S588" i="19"/>
  <c r="Q588" i="19"/>
  <c r="I588" i="19"/>
  <c r="S587" i="19"/>
  <c r="Q587" i="19"/>
  <c r="I587" i="19"/>
  <c r="S586" i="19"/>
  <c r="Q586" i="19"/>
  <c r="I586" i="19"/>
  <c r="S585" i="19"/>
  <c r="Q585" i="19"/>
  <c r="I585" i="19"/>
  <c r="S584" i="19"/>
  <c r="Q584" i="19"/>
  <c r="I584" i="19"/>
  <c r="S583" i="19"/>
  <c r="Q583" i="19"/>
  <c r="I583" i="19"/>
  <c r="S582" i="19"/>
  <c r="Q582" i="19"/>
  <c r="I582" i="19"/>
  <c r="S581" i="19"/>
  <c r="Q581" i="19"/>
  <c r="I581" i="19"/>
  <c r="S580" i="19"/>
  <c r="Q580" i="19"/>
  <c r="I580" i="19"/>
  <c r="S579" i="19"/>
  <c r="Q579" i="19"/>
  <c r="I579" i="19"/>
  <c r="S578" i="19"/>
  <c r="Q578" i="19"/>
  <c r="I578" i="19"/>
  <c r="S577" i="19"/>
  <c r="Q577" i="19"/>
  <c r="I577" i="19"/>
  <c r="S576" i="19"/>
  <c r="Q576" i="19"/>
  <c r="I576" i="19"/>
  <c r="S575" i="19"/>
  <c r="Q575" i="19"/>
  <c r="I575" i="19"/>
  <c r="S574" i="19"/>
  <c r="Q574" i="19"/>
  <c r="I574" i="19"/>
  <c r="S573" i="19"/>
  <c r="Q573" i="19"/>
  <c r="I573" i="19"/>
  <c r="S572" i="19"/>
  <c r="Q572" i="19"/>
  <c r="I572" i="19"/>
  <c r="S571" i="19"/>
  <c r="Q571" i="19"/>
  <c r="I571" i="19"/>
  <c r="S570" i="19"/>
  <c r="Q570" i="19"/>
  <c r="I570" i="19"/>
  <c r="S569" i="19"/>
  <c r="Q569" i="19"/>
  <c r="I569" i="19"/>
  <c r="S568" i="19"/>
  <c r="Q568" i="19"/>
  <c r="I568" i="19"/>
  <c r="S567" i="19"/>
  <c r="Q567" i="19"/>
  <c r="I567" i="19"/>
  <c r="S566" i="19"/>
  <c r="Q566" i="19"/>
  <c r="I566" i="19"/>
  <c r="S565" i="19"/>
  <c r="Q565" i="19"/>
  <c r="I565" i="19"/>
  <c r="S564" i="19"/>
  <c r="Q564" i="19"/>
  <c r="I564" i="19"/>
  <c r="S563" i="19"/>
  <c r="Q563" i="19"/>
  <c r="I563" i="19"/>
  <c r="S562" i="19"/>
  <c r="Q562" i="19"/>
  <c r="I562" i="19"/>
  <c r="S561" i="19"/>
  <c r="Q561" i="19"/>
  <c r="I561" i="19"/>
  <c r="S560" i="19"/>
  <c r="Q560" i="19"/>
  <c r="I560" i="19"/>
  <c r="S559" i="19"/>
  <c r="Q559" i="19"/>
  <c r="I559" i="19"/>
  <c r="S558" i="19"/>
  <c r="Q558" i="19"/>
  <c r="I558" i="19"/>
  <c r="S557" i="19"/>
  <c r="Q557" i="19"/>
  <c r="I557" i="19"/>
  <c r="S556" i="19"/>
  <c r="Q556" i="19"/>
  <c r="I556" i="19"/>
  <c r="S555" i="19"/>
  <c r="Q555" i="19"/>
  <c r="I555" i="19"/>
  <c r="S554" i="19"/>
  <c r="Q554" i="19"/>
  <c r="I554" i="19"/>
  <c r="S553" i="19"/>
  <c r="Q553" i="19"/>
  <c r="I553" i="19"/>
  <c r="S552" i="19"/>
  <c r="Q552" i="19"/>
  <c r="I552" i="19"/>
  <c r="S551" i="19"/>
  <c r="Q551" i="19"/>
  <c r="I551" i="19"/>
  <c r="S550" i="19"/>
  <c r="Q550" i="19"/>
  <c r="I550" i="19"/>
  <c r="S549" i="19"/>
  <c r="Q549" i="19"/>
  <c r="I549" i="19"/>
  <c r="S548" i="19"/>
  <c r="Q548" i="19"/>
  <c r="I548" i="19"/>
  <c r="S547" i="19"/>
  <c r="Q547" i="19"/>
  <c r="I547" i="19"/>
  <c r="S546" i="19"/>
  <c r="Q546" i="19"/>
  <c r="I546" i="19"/>
  <c r="S545" i="19"/>
  <c r="Q545" i="19"/>
  <c r="I545" i="19"/>
  <c r="S544" i="19"/>
  <c r="Q544" i="19"/>
  <c r="I544" i="19"/>
  <c r="S543" i="19"/>
  <c r="Q543" i="19"/>
  <c r="I543" i="19"/>
  <c r="S542" i="19"/>
  <c r="Q542" i="19"/>
  <c r="I542" i="19"/>
  <c r="S541" i="19"/>
  <c r="Q541" i="19"/>
  <c r="I541" i="19"/>
  <c r="S540" i="19"/>
  <c r="Q540" i="19"/>
  <c r="I540" i="19"/>
  <c r="S539" i="19"/>
  <c r="Q539" i="19"/>
  <c r="I539" i="19"/>
  <c r="S538" i="19"/>
  <c r="Q538" i="19"/>
  <c r="I538" i="19"/>
  <c r="S537" i="19"/>
  <c r="Q537" i="19"/>
  <c r="I537" i="19"/>
  <c r="S536" i="19"/>
  <c r="Q536" i="19"/>
  <c r="I536" i="19"/>
  <c r="S535" i="19"/>
  <c r="Q535" i="19"/>
  <c r="I535" i="19"/>
  <c r="S534" i="19"/>
  <c r="Q534" i="19"/>
  <c r="I534" i="19"/>
  <c r="S533" i="19"/>
  <c r="Q533" i="19"/>
  <c r="I533" i="19"/>
  <c r="S532" i="19"/>
  <c r="Q532" i="19"/>
  <c r="I532" i="19"/>
  <c r="S531" i="19"/>
  <c r="Q531" i="19"/>
  <c r="I531" i="19"/>
  <c r="S530" i="19"/>
  <c r="Q530" i="19"/>
  <c r="I530" i="19"/>
  <c r="S529" i="19"/>
  <c r="Q529" i="19"/>
  <c r="I529" i="19"/>
  <c r="S528" i="19"/>
  <c r="Q528" i="19"/>
  <c r="I528" i="19"/>
  <c r="S527" i="19"/>
  <c r="Q527" i="19"/>
  <c r="I527" i="19"/>
  <c r="S526" i="19"/>
  <c r="Q526" i="19"/>
  <c r="I526" i="19"/>
  <c r="S525" i="19"/>
  <c r="Q525" i="19"/>
  <c r="I525" i="19"/>
  <c r="S524" i="19"/>
  <c r="Q524" i="19"/>
  <c r="I524" i="19"/>
  <c r="S523" i="19"/>
  <c r="Q523" i="19"/>
  <c r="I523" i="19"/>
  <c r="S522" i="19"/>
  <c r="Q522" i="19"/>
  <c r="I522" i="19"/>
  <c r="S521" i="19"/>
  <c r="Q521" i="19"/>
  <c r="I521" i="19"/>
  <c r="S520" i="19"/>
  <c r="Q520" i="19"/>
  <c r="I520" i="19"/>
  <c r="M520" i="19" s="1"/>
  <c r="S519" i="19"/>
  <c r="Q519" i="19"/>
  <c r="I519" i="19"/>
  <c r="S518" i="19"/>
  <c r="Q518" i="19"/>
  <c r="I518" i="19"/>
  <c r="S517" i="19"/>
  <c r="Q517" i="19"/>
  <c r="I517" i="19"/>
  <c r="S516" i="19"/>
  <c r="Q516" i="19"/>
  <c r="I516" i="19"/>
  <c r="S515" i="19"/>
  <c r="Q515" i="19"/>
  <c r="I515" i="19"/>
  <c r="S514" i="19"/>
  <c r="Q514" i="19"/>
  <c r="I514" i="19"/>
  <c r="S513" i="19"/>
  <c r="Q513" i="19"/>
  <c r="I513" i="19"/>
  <c r="S512" i="19"/>
  <c r="Q512" i="19"/>
  <c r="I512" i="19"/>
  <c r="S511" i="19"/>
  <c r="Q511" i="19"/>
  <c r="I511" i="19"/>
  <c r="S510" i="19"/>
  <c r="Q510" i="19"/>
  <c r="I510" i="19"/>
  <c r="M510" i="19" s="1"/>
  <c r="S509" i="19"/>
  <c r="Q509" i="19"/>
  <c r="I509" i="19"/>
  <c r="S508" i="19"/>
  <c r="Q508" i="19"/>
  <c r="I508" i="19"/>
  <c r="S507" i="19"/>
  <c r="Q507" i="19"/>
  <c r="I507" i="19"/>
  <c r="S506" i="19"/>
  <c r="Q506" i="19"/>
  <c r="I506" i="19"/>
  <c r="S505" i="19"/>
  <c r="Q505" i="19"/>
  <c r="I505" i="19"/>
  <c r="S504" i="19"/>
  <c r="Q504" i="19"/>
  <c r="I504" i="19"/>
  <c r="S503" i="19"/>
  <c r="Q503" i="19"/>
  <c r="I503" i="19"/>
  <c r="S502" i="19"/>
  <c r="Q502" i="19"/>
  <c r="I502" i="19"/>
  <c r="S501" i="19"/>
  <c r="Q501" i="19"/>
  <c r="I501" i="19"/>
  <c r="S500" i="19"/>
  <c r="Q500" i="19"/>
  <c r="I500" i="19"/>
  <c r="M500" i="19" s="1"/>
  <c r="S499" i="19"/>
  <c r="Q499" i="19"/>
  <c r="I499" i="19"/>
  <c r="M499" i="19" s="1"/>
  <c r="S498" i="19"/>
  <c r="Q498" i="19"/>
  <c r="I498" i="19"/>
  <c r="S497" i="19"/>
  <c r="Q497" i="19"/>
  <c r="I497" i="19"/>
  <c r="M497" i="19" s="1"/>
  <c r="S496" i="19"/>
  <c r="Q496" i="19"/>
  <c r="I496" i="19"/>
  <c r="S495" i="19"/>
  <c r="Q495" i="19"/>
  <c r="I495" i="19"/>
  <c r="S494" i="19"/>
  <c r="Q494" i="19"/>
  <c r="I494" i="19"/>
  <c r="S493" i="19"/>
  <c r="Q493" i="19"/>
  <c r="I493" i="19"/>
  <c r="S492" i="19"/>
  <c r="Q492" i="19"/>
  <c r="I492" i="19"/>
  <c r="S491" i="19"/>
  <c r="Q491" i="19"/>
  <c r="I491" i="19"/>
  <c r="S490" i="19"/>
  <c r="Q490" i="19"/>
  <c r="I490" i="19"/>
  <c r="S489" i="19"/>
  <c r="Q489" i="19"/>
  <c r="I489" i="19"/>
  <c r="S488" i="19"/>
  <c r="Q488" i="19"/>
  <c r="I488" i="19"/>
  <c r="S487" i="19"/>
  <c r="Q487" i="19"/>
  <c r="I487" i="19"/>
  <c r="S486" i="19"/>
  <c r="Q486" i="19"/>
  <c r="I486" i="19"/>
  <c r="S485" i="19"/>
  <c r="Q485" i="19"/>
  <c r="I485" i="19"/>
  <c r="S484" i="19"/>
  <c r="Q484" i="19"/>
  <c r="I484" i="19"/>
  <c r="S483" i="19"/>
  <c r="Q483" i="19"/>
  <c r="I483" i="19"/>
  <c r="S482" i="19"/>
  <c r="Q482" i="19"/>
  <c r="I482" i="19"/>
  <c r="S481" i="19"/>
  <c r="Q481" i="19"/>
  <c r="I481" i="19"/>
  <c r="S480" i="19"/>
  <c r="Q480" i="19"/>
  <c r="I480" i="19"/>
  <c r="S479" i="19"/>
  <c r="Q479" i="19"/>
  <c r="I479" i="19"/>
  <c r="S478" i="19"/>
  <c r="Q478" i="19"/>
  <c r="I478" i="19"/>
  <c r="S477" i="19"/>
  <c r="Q477" i="19"/>
  <c r="I477" i="19"/>
  <c r="S476" i="19"/>
  <c r="Q476" i="19"/>
  <c r="I476" i="19"/>
  <c r="S475" i="19"/>
  <c r="Q475" i="19"/>
  <c r="I475" i="19"/>
  <c r="S474" i="19"/>
  <c r="Q474" i="19"/>
  <c r="I474" i="19"/>
  <c r="S473" i="19"/>
  <c r="Q473" i="19"/>
  <c r="I473" i="19"/>
  <c r="S472" i="19"/>
  <c r="Q472" i="19"/>
  <c r="I472" i="19"/>
  <c r="S471" i="19"/>
  <c r="Q471" i="19"/>
  <c r="I471" i="19"/>
  <c r="S470" i="19"/>
  <c r="Q470" i="19"/>
  <c r="I470" i="19"/>
  <c r="S469" i="19"/>
  <c r="Q469" i="19"/>
  <c r="I469" i="19"/>
  <c r="S468" i="19"/>
  <c r="Q468" i="19"/>
  <c r="I468" i="19"/>
  <c r="S467" i="19"/>
  <c r="Q467" i="19"/>
  <c r="I467" i="19"/>
  <c r="S466" i="19"/>
  <c r="Q466" i="19"/>
  <c r="I466" i="19"/>
  <c r="S465" i="19"/>
  <c r="Q465" i="19"/>
  <c r="I465" i="19"/>
  <c r="S464" i="19"/>
  <c r="Q464" i="19"/>
  <c r="I464" i="19"/>
  <c r="S463" i="19"/>
  <c r="Q463" i="19"/>
  <c r="I463" i="19"/>
  <c r="S462" i="19"/>
  <c r="Q462" i="19"/>
  <c r="I462" i="19"/>
  <c r="S461" i="19"/>
  <c r="Q461" i="19"/>
  <c r="I461" i="19"/>
  <c r="S460" i="19"/>
  <c r="Q460" i="19"/>
  <c r="I460" i="19"/>
  <c r="S459" i="19"/>
  <c r="Q459" i="19"/>
  <c r="I459" i="19"/>
  <c r="S458" i="19"/>
  <c r="Q458" i="19"/>
  <c r="I458" i="19"/>
  <c r="S457" i="19"/>
  <c r="Q457" i="19"/>
  <c r="I457" i="19"/>
  <c r="S456" i="19"/>
  <c r="Q456" i="19"/>
  <c r="I456" i="19"/>
  <c r="S455" i="19"/>
  <c r="Q455" i="19"/>
  <c r="I455" i="19"/>
  <c r="S454" i="19"/>
  <c r="Q454" i="19"/>
  <c r="I454" i="19"/>
  <c r="S453" i="19"/>
  <c r="Q453" i="19"/>
  <c r="I453" i="19"/>
  <c r="S452" i="19"/>
  <c r="Q452" i="19"/>
  <c r="I452" i="19"/>
  <c r="S451" i="19"/>
  <c r="Q451" i="19"/>
  <c r="I451" i="19"/>
  <c r="S450" i="19"/>
  <c r="Q450" i="19"/>
  <c r="I450" i="19"/>
  <c r="S449" i="19"/>
  <c r="Q449" i="19"/>
  <c r="I449" i="19"/>
  <c r="S448" i="19"/>
  <c r="Q448" i="19"/>
  <c r="I448" i="19"/>
  <c r="S447" i="19"/>
  <c r="Q447" i="19"/>
  <c r="I447" i="19"/>
  <c r="S446" i="19"/>
  <c r="Q446" i="19"/>
  <c r="I446" i="19"/>
  <c r="S445" i="19"/>
  <c r="Q445" i="19"/>
  <c r="I445" i="19"/>
  <c r="S444" i="19"/>
  <c r="Q444" i="19"/>
  <c r="I444" i="19"/>
  <c r="S443" i="19"/>
  <c r="Q443" i="19"/>
  <c r="I443" i="19"/>
  <c r="S442" i="19"/>
  <c r="Q442" i="19"/>
  <c r="I442" i="19"/>
  <c r="S441" i="19"/>
  <c r="Q441" i="19"/>
  <c r="I441" i="19"/>
  <c r="S440" i="19"/>
  <c r="Q440" i="19"/>
  <c r="I440" i="19"/>
  <c r="S439" i="19"/>
  <c r="Q439" i="19"/>
  <c r="I439" i="19"/>
  <c r="S438" i="19"/>
  <c r="Q438" i="19"/>
  <c r="I438" i="19"/>
  <c r="S437" i="19"/>
  <c r="Q437" i="19"/>
  <c r="I437" i="19"/>
  <c r="S436" i="19"/>
  <c r="Q436" i="19"/>
  <c r="I436" i="19"/>
  <c r="S435" i="19"/>
  <c r="Q435" i="19"/>
  <c r="I435" i="19"/>
  <c r="S434" i="19"/>
  <c r="Q434" i="19"/>
  <c r="I434" i="19"/>
  <c r="S433" i="19"/>
  <c r="Q433" i="19"/>
  <c r="I433" i="19"/>
  <c r="S432" i="19"/>
  <c r="Q432" i="19"/>
  <c r="I432" i="19"/>
  <c r="S431" i="19"/>
  <c r="Q431" i="19"/>
  <c r="I431" i="19"/>
  <c r="S430" i="19"/>
  <c r="Q430" i="19"/>
  <c r="I430" i="19"/>
  <c r="S429" i="19"/>
  <c r="Q429" i="19"/>
  <c r="I429" i="19"/>
  <c r="S428" i="19"/>
  <c r="Q428" i="19"/>
  <c r="I428" i="19"/>
  <c r="S427" i="19"/>
  <c r="Q427" i="19"/>
  <c r="I427" i="19"/>
  <c r="S426" i="19"/>
  <c r="Q426" i="19"/>
  <c r="I426" i="19"/>
  <c r="S425" i="19"/>
  <c r="Q425" i="19"/>
  <c r="I425" i="19"/>
  <c r="S424" i="19"/>
  <c r="Q424" i="19"/>
  <c r="I424" i="19"/>
  <c r="S423" i="19"/>
  <c r="Q423" i="19"/>
  <c r="I423" i="19"/>
  <c r="S422" i="19"/>
  <c r="Q422" i="19"/>
  <c r="I422" i="19"/>
  <c r="S421" i="19"/>
  <c r="Q421" i="19"/>
  <c r="I421" i="19"/>
  <c r="S420" i="19"/>
  <c r="Q420" i="19"/>
  <c r="I420" i="19"/>
  <c r="S419" i="19"/>
  <c r="Q419" i="19"/>
  <c r="I419" i="19"/>
  <c r="M419" i="19" s="1"/>
  <c r="S418" i="19"/>
  <c r="Q418" i="19"/>
  <c r="I418" i="19"/>
  <c r="S417" i="19"/>
  <c r="Q417" i="19"/>
  <c r="I417" i="19"/>
  <c r="S416" i="19"/>
  <c r="Q416" i="19"/>
  <c r="I416" i="19"/>
  <c r="S415" i="19"/>
  <c r="Q415" i="19"/>
  <c r="I415" i="19"/>
  <c r="S414" i="19"/>
  <c r="Q414" i="19"/>
  <c r="I414" i="19"/>
  <c r="S413" i="19"/>
  <c r="Q413" i="19"/>
  <c r="I413" i="19"/>
  <c r="S412" i="19"/>
  <c r="Q412" i="19"/>
  <c r="I412" i="19"/>
  <c r="S411" i="19"/>
  <c r="Q411" i="19"/>
  <c r="I411" i="19"/>
  <c r="S410" i="19"/>
  <c r="Q410" i="19"/>
  <c r="I410" i="19"/>
  <c r="S409" i="19"/>
  <c r="Q409" i="19"/>
  <c r="I409" i="19"/>
  <c r="S408" i="19"/>
  <c r="Q408" i="19"/>
  <c r="I408" i="19"/>
  <c r="S407" i="19"/>
  <c r="Q407" i="19"/>
  <c r="I407" i="19"/>
  <c r="S406" i="19"/>
  <c r="Q406" i="19"/>
  <c r="I406" i="19"/>
  <c r="S405" i="19"/>
  <c r="Q405" i="19"/>
  <c r="I405" i="19"/>
  <c r="S404" i="19"/>
  <c r="Q404" i="19"/>
  <c r="I404" i="19"/>
  <c r="S403" i="19"/>
  <c r="Q403" i="19"/>
  <c r="I403" i="19"/>
  <c r="S402" i="19"/>
  <c r="Q402" i="19"/>
  <c r="I402" i="19"/>
  <c r="S401" i="19"/>
  <c r="Q401" i="19"/>
  <c r="I401" i="19"/>
  <c r="S400" i="19"/>
  <c r="Q400" i="19"/>
  <c r="I400" i="19"/>
  <c r="S399" i="19"/>
  <c r="Q399" i="19"/>
  <c r="I399" i="19"/>
  <c r="S398" i="19"/>
  <c r="Q398" i="19"/>
  <c r="I398" i="19"/>
  <c r="S397" i="19"/>
  <c r="Q397" i="19"/>
  <c r="I397" i="19"/>
  <c r="S396" i="19"/>
  <c r="Q396" i="19"/>
  <c r="I396" i="19"/>
  <c r="S395" i="19"/>
  <c r="Q395" i="19"/>
  <c r="I395" i="19"/>
  <c r="S394" i="19"/>
  <c r="Q394" i="19"/>
  <c r="I394" i="19"/>
  <c r="S393" i="19"/>
  <c r="Q393" i="19"/>
  <c r="I393" i="19"/>
  <c r="S392" i="19"/>
  <c r="Q392" i="19"/>
  <c r="I392" i="19"/>
  <c r="S391" i="19"/>
  <c r="Q391" i="19"/>
  <c r="I391" i="19"/>
  <c r="S390" i="19"/>
  <c r="Q390" i="19"/>
  <c r="I390" i="19"/>
  <c r="S389" i="19"/>
  <c r="Q389" i="19"/>
  <c r="I389" i="19"/>
  <c r="S388" i="19"/>
  <c r="Q388" i="19"/>
  <c r="I388" i="19"/>
  <c r="S387" i="19"/>
  <c r="Q387" i="19"/>
  <c r="I387" i="19"/>
  <c r="S386" i="19"/>
  <c r="Q386" i="19"/>
  <c r="I386" i="19"/>
  <c r="S385" i="19"/>
  <c r="Q385" i="19"/>
  <c r="I385" i="19"/>
  <c r="S384" i="19"/>
  <c r="Q384" i="19"/>
  <c r="I384" i="19"/>
  <c r="S383" i="19"/>
  <c r="Q383" i="19"/>
  <c r="I383" i="19"/>
  <c r="S382" i="19"/>
  <c r="Q382" i="19"/>
  <c r="I382" i="19"/>
  <c r="S381" i="19"/>
  <c r="Q381" i="19"/>
  <c r="I381" i="19"/>
  <c r="S380" i="19"/>
  <c r="Q380" i="19"/>
  <c r="I380" i="19"/>
  <c r="S379" i="19"/>
  <c r="Q379" i="19"/>
  <c r="I379" i="19"/>
  <c r="S378" i="19"/>
  <c r="Q378" i="19"/>
  <c r="I378" i="19"/>
  <c r="S377" i="19"/>
  <c r="Q377" i="19"/>
  <c r="I377" i="19"/>
  <c r="S376" i="19"/>
  <c r="Q376" i="19"/>
  <c r="I376" i="19"/>
  <c r="S375" i="19"/>
  <c r="Q375" i="19"/>
  <c r="I375" i="19"/>
  <c r="S374" i="19"/>
  <c r="Q374" i="19"/>
  <c r="I374" i="19"/>
  <c r="S373" i="19"/>
  <c r="Q373" i="19"/>
  <c r="I373" i="19"/>
  <c r="S372" i="19"/>
  <c r="Q372" i="19"/>
  <c r="I372" i="19"/>
  <c r="S371" i="19"/>
  <c r="Q371" i="19"/>
  <c r="I371" i="19"/>
  <c r="S370" i="19"/>
  <c r="Q370" i="19"/>
  <c r="I370" i="19"/>
  <c r="S369" i="19"/>
  <c r="Q369" i="19"/>
  <c r="I369" i="19"/>
  <c r="S368" i="19"/>
  <c r="Q368" i="19"/>
  <c r="I368" i="19"/>
  <c r="S367" i="19"/>
  <c r="Q367" i="19"/>
  <c r="I367" i="19"/>
  <c r="S366" i="19"/>
  <c r="Q366" i="19"/>
  <c r="I366" i="19"/>
  <c r="S365" i="19"/>
  <c r="Q365" i="19"/>
  <c r="I365" i="19"/>
  <c r="S364" i="19"/>
  <c r="Q364" i="19"/>
  <c r="I364" i="19"/>
  <c r="S363" i="19"/>
  <c r="Q363" i="19"/>
  <c r="I363" i="19"/>
  <c r="S362" i="19"/>
  <c r="Q362" i="19"/>
  <c r="I362" i="19"/>
  <c r="S361" i="19"/>
  <c r="Q361" i="19"/>
  <c r="I361" i="19"/>
  <c r="S360" i="19"/>
  <c r="Q360" i="19"/>
  <c r="I360" i="19"/>
  <c r="S359" i="19"/>
  <c r="Q359" i="19"/>
  <c r="I359" i="19"/>
  <c r="S358" i="19"/>
  <c r="Q358" i="19"/>
  <c r="I358" i="19"/>
  <c r="S357" i="19"/>
  <c r="Q357" i="19"/>
  <c r="I357" i="19"/>
  <c r="S356" i="19"/>
  <c r="Q356" i="19"/>
  <c r="I356" i="19"/>
  <c r="S355" i="19"/>
  <c r="Q355" i="19"/>
  <c r="I355" i="19"/>
  <c r="M355" i="19" s="1"/>
  <c r="S354" i="19"/>
  <c r="Q354" i="19"/>
  <c r="I354" i="19"/>
  <c r="S353" i="19"/>
  <c r="Q353" i="19"/>
  <c r="I353" i="19"/>
  <c r="S352" i="19"/>
  <c r="Q352" i="19"/>
  <c r="I352" i="19"/>
  <c r="S351" i="19"/>
  <c r="Q351" i="19"/>
  <c r="I351" i="19"/>
  <c r="S350" i="19"/>
  <c r="Q350" i="19"/>
  <c r="I350" i="19"/>
  <c r="S349" i="19"/>
  <c r="Q349" i="19"/>
  <c r="I349" i="19"/>
  <c r="S348" i="19"/>
  <c r="Q348" i="19"/>
  <c r="I348" i="19"/>
  <c r="S347" i="19"/>
  <c r="Q347" i="19"/>
  <c r="I347" i="19"/>
  <c r="S346" i="19"/>
  <c r="Q346" i="19"/>
  <c r="I346" i="19"/>
  <c r="S345" i="19"/>
  <c r="Q345" i="19"/>
  <c r="I345" i="19"/>
  <c r="S344" i="19"/>
  <c r="Q344" i="19"/>
  <c r="I344" i="19"/>
  <c r="S343" i="19"/>
  <c r="Q343" i="19"/>
  <c r="I343" i="19"/>
  <c r="S342" i="19"/>
  <c r="Q342" i="19"/>
  <c r="I342" i="19"/>
  <c r="S341" i="19"/>
  <c r="Q341" i="19"/>
  <c r="I341" i="19"/>
  <c r="S340" i="19"/>
  <c r="Q340" i="19"/>
  <c r="I340" i="19"/>
  <c r="S339" i="19"/>
  <c r="Q339" i="19"/>
  <c r="I339" i="19"/>
  <c r="S338" i="19"/>
  <c r="Q338" i="19"/>
  <c r="I338" i="19"/>
  <c r="S337" i="19"/>
  <c r="Q337" i="19"/>
  <c r="I337" i="19"/>
  <c r="S336" i="19"/>
  <c r="Q336" i="19"/>
  <c r="I336" i="19"/>
  <c r="S335" i="19"/>
  <c r="Q335" i="19"/>
  <c r="I335" i="19"/>
  <c r="S334" i="19"/>
  <c r="Q334" i="19"/>
  <c r="I334" i="19"/>
  <c r="S333" i="19"/>
  <c r="Q333" i="19"/>
  <c r="I333" i="19"/>
  <c r="S332" i="19"/>
  <c r="Q332" i="19"/>
  <c r="I332" i="19"/>
  <c r="S331" i="19"/>
  <c r="Q331" i="19"/>
  <c r="I331" i="19"/>
  <c r="S330" i="19"/>
  <c r="Q330" i="19"/>
  <c r="I330" i="19"/>
  <c r="S329" i="19"/>
  <c r="Q329" i="19"/>
  <c r="I329" i="19"/>
  <c r="S328" i="19"/>
  <c r="Q328" i="19"/>
  <c r="I328" i="19"/>
  <c r="S327" i="19"/>
  <c r="Q327" i="19"/>
  <c r="I327" i="19"/>
  <c r="S326" i="19"/>
  <c r="Q326" i="19"/>
  <c r="I326" i="19"/>
  <c r="S325" i="19"/>
  <c r="Q325" i="19"/>
  <c r="I325" i="19"/>
  <c r="S324" i="19"/>
  <c r="Q324" i="19"/>
  <c r="I324" i="19"/>
  <c r="S323" i="19"/>
  <c r="Q323" i="19"/>
  <c r="I323" i="19"/>
  <c r="S322" i="19"/>
  <c r="Q322" i="19"/>
  <c r="I322" i="19"/>
  <c r="S321" i="19"/>
  <c r="Q321" i="19"/>
  <c r="I321" i="19"/>
  <c r="S320" i="19"/>
  <c r="Q320" i="19"/>
  <c r="I320" i="19"/>
  <c r="S319" i="19"/>
  <c r="Q319" i="19"/>
  <c r="I319" i="19"/>
  <c r="S318" i="19"/>
  <c r="Q318" i="19"/>
  <c r="I318" i="19"/>
  <c r="S317" i="19"/>
  <c r="Q317" i="19"/>
  <c r="I317" i="19"/>
  <c r="S316" i="19"/>
  <c r="Q316" i="19"/>
  <c r="I316" i="19"/>
  <c r="S315" i="19"/>
  <c r="Q315" i="19"/>
  <c r="I315" i="19"/>
  <c r="S314" i="19"/>
  <c r="Q314" i="19"/>
  <c r="I314" i="19"/>
  <c r="S313" i="19"/>
  <c r="Q313" i="19"/>
  <c r="I313" i="19"/>
  <c r="S312" i="19"/>
  <c r="Q312" i="19"/>
  <c r="I312" i="19"/>
  <c r="S311" i="19"/>
  <c r="Q311" i="19"/>
  <c r="I311" i="19"/>
  <c r="S310" i="19"/>
  <c r="Q310" i="19"/>
  <c r="I310" i="19"/>
  <c r="S309" i="19"/>
  <c r="Q309" i="19"/>
  <c r="I309" i="19"/>
  <c r="S308" i="19"/>
  <c r="Q308" i="19"/>
  <c r="I308" i="19"/>
  <c r="S307" i="19"/>
  <c r="Q307" i="19"/>
  <c r="I307" i="19"/>
  <c r="S306" i="19"/>
  <c r="Q306" i="19"/>
  <c r="I306" i="19"/>
  <c r="S305" i="19"/>
  <c r="Q305" i="19"/>
  <c r="I305" i="19"/>
  <c r="S304" i="19"/>
  <c r="Q304" i="19"/>
  <c r="I304" i="19"/>
  <c r="S303" i="19"/>
  <c r="Q303" i="19"/>
  <c r="I303" i="19"/>
  <c r="S302" i="19"/>
  <c r="Q302" i="19"/>
  <c r="I302" i="19"/>
  <c r="S301" i="19"/>
  <c r="Q301" i="19"/>
  <c r="I301" i="19"/>
  <c r="S300" i="19"/>
  <c r="Q300" i="19"/>
  <c r="I300" i="19"/>
  <c r="S299" i="19"/>
  <c r="Q299" i="19"/>
  <c r="I299" i="19"/>
  <c r="S298" i="19"/>
  <c r="Q298" i="19"/>
  <c r="I298" i="19"/>
  <c r="S297" i="19"/>
  <c r="Q297" i="19"/>
  <c r="I297" i="19"/>
  <c r="S296" i="19"/>
  <c r="Q296" i="19"/>
  <c r="I296" i="19"/>
  <c r="S295" i="19"/>
  <c r="Q295" i="19"/>
  <c r="I295" i="19"/>
  <c r="S294" i="19"/>
  <c r="Q294" i="19"/>
  <c r="I294" i="19"/>
  <c r="S293" i="19"/>
  <c r="Q293" i="19"/>
  <c r="I293" i="19"/>
  <c r="S292" i="19"/>
  <c r="Q292" i="19"/>
  <c r="I292" i="19"/>
  <c r="S291" i="19"/>
  <c r="Q291" i="19"/>
  <c r="I291" i="19"/>
  <c r="M291" i="19" s="1"/>
  <c r="S290" i="19"/>
  <c r="Q290" i="19"/>
  <c r="I290" i="19"/>
  <c r="S289" i="19"/>
  <c r="Q289" i="19"/>
  <c r="I289" i="19"/>
  <c r="S288" i="19"/>
  <c r="Q288" i="19"/>
  <c r="I288" i="19"/>
  <c r="S287" i="19"/>
  <c r="Q287" i="19"/>
  <c r="I287" i="19"/>
  <c r="M287" i="19" s="1"/>
  <c r="S286" i="19"/>
  <c r="Q286" i="19"/>
  <c r="I286" i="19"/>
  <c r="S285" i="19"/>
  <c r="Q285" i="19"/>
  <c r="I285" i="19"/>
  <c r="M285" i="19" s="1"/>
  <c r="S284" i="19"/>
  <c r="Q284" i="19"/>
  <c r="I284" i="19"/>
  <c r="S283" i="19"/>
  <c r="Q283" i="19"/>
  <c r="I283" i="19"/>
  <c r="M283" i="19" s="1"/>
  <c r="S282" i="19"/>
  <c r="Q282" i="19"/>
  <c r="I282" i="19"/>
  <c r="S281" i="19"/>
  <c r="Q281" i="19"/>
  <c r="I281" i="19"/>
  <c r="M281" i="19" s="1"/>
  <c r="S280" i="19"/>
  <c r="Q280" i="19"/>
  <c r="I280" i="19"/>
  <c r="S279" i="19"/>
  <c r="Q279" i="19"/>
  <c r="I279" i="19"/>
  <c r="S278" i="19"/>
  <c r="Q278" i="19"/>
  <c r="I278" i="19"/>
  <c r="S277" i="19"/>
  <c r="Q277" i="19"/>
  <c r="I277" i="19"/>
  <c r="S276" i="19"/>
  <c r="Q276" i="19"/>
  <c r="I276" i="19"/>
  <c r="S275" i="19"/>
  <c r="Q275" i="19"/>
  <c r="I275" i="19"/>
  <c r="M275" i="19" s="1"/>
  <c r="S274" i="19"/>
  <c r="Q274" i="19"/>
  <c r="I274" i="19"/>
  <c r="S273" i="19"/>
  <c r="Q273" i="19"/>
  <c r="I273" i="19"/>
  <c r="S272" i="19"/>
  <c r="Q272" i="19"/>
  <c r="I272" i="19"/>
  <c r="M272" i="19" s="1"/>
  <c r="S271" i="19"/>
  <c r="Q271" i="19"/>
  <c r="I271" i="19"/>
  <c r="M271" i="19" s="1"/>
  <c r="S270" i="19"/>
  <c r="Q270" i="19"/>
  <c r="I270" i="19"/>
  <c r="M270" i="19" s="1"/>
  <c r="S269" i="19"/>
  <c r="Q269" i="19"/>
  <c r="I269" i="19"/>
  <c r="S268" i="19"/>
  <c r="Q268" i="19"/>
  <c r="I268" i="19"/>
  <c r="S267" i="19"/>
  <c r="Q267" i="19"/>
  <c r="I267" i="19"/>
  <c r="S266" i="19"/>
  <c r="Q266" i="19"/>
  <c r="I266" i="19"/>
  <c r="M266" i="19" s="1"/>
  <c r="S265" i="19"/>
  <c r="Q265" i="19"/>
  <c r="I265" i="19"/>
  <c r="S264" i="19"/>
  <c r="Q264" i="19"/>
  <c r="I264" i="19"/>
  <c r="S263" i="19"/>
  <c r="Q263" i="19"/>
  <c r="I263" i="19"/>
  <c r="S262" i="19"/>
  <c r="Q262" i="19"/>
  <c r="I262" i="19"/>
  <c r="S261" i="19"/>
  <c r="Q261" i="19"/>
  <c r="I261" i="19"/>
  <c r="S260" i="19"/>
  <c r="Q260" i="19"/>
  <c r="I260" i="19"/>
  <c r="S259" i="19"/>
  <c r="Q259" i="19"/>
  <c r="I259" i="19"/>
  <c r="S258" i="19"/>
  <c r="Q258" i="19"/>
  <c r="I258" i="19"/>
  <c r="S257" i="19"/>
  <c r="Q257" i="19"/>
  <c r="I257" i="19"/>
  <c r="S256" i="19"/>
  <c r="Q256" i="19"/>
  <c r="I256" i="19"/>
  <c r="S255" i="19"/>
  <c r="Q255" i="19"/>
  <c r="I255" i="19"/>
  <c r="S254" i="19"/>
  <c r="Q254" i="19"/>
  <c r="I254" i="19"/>
  <c r="S253" i="19"/>
  <c r="Q253" i="19"/>
  <c r="I253" i="19"/>
  <c r="S252" i="19"/>
  <c r="Q252" i="19"/>
  <c r="I252" i="19"/>
  <c r="S251" i="19"/>
  <c r="Q251" i="19"/>
  <c r="I251" i="19"/>
  <c r="S250" i="19"/>
  <c r="Q250" i="19"/>
  <c r="I250" i="19"/>
  <c r="S249" i="19"/>
  <c r="Q249" i="19"/>
  <c r="I249" i="19"/>
  <c r="S248" i="19"/>
  <c r="Q248" i="19"/>
  <c r="I248" i="19"/>
  <c r="S247" i="19"/>
  <c r="Q247" i="19"/>
  <c r="I247" i="19"/>
  <c r="S246" i="19"/>
  <c r="Q246" i="19"/>
  <c r="I246" i="19"/>
  <c r="S245" i="19"/>
  <c r="Q245" i="19"/>
  <c r="I245" i="19"/>
  <c r="M245" i="19" s="1"/>
  <c r="S244" i="19"/>
  <c r="Q244" i="19"/>
  <c r="I244" i="19"/>
  <c r="S243" i="19"/>
  <c r="Q243" i="19"/>
  <c r="I243" i="19"/>
  <c r="S242" i="19"/>
  <c r="Q242" i="19"/>
  <c r="I242" i="19"/>
  <c r="S241" i="19"/>
  <c r="Q241" i="19"/>
  <c r="I241" i="19"/>
  <c r="S240" i="19"/>
  <c r="Q240" i="19"/>
  <c r="I240" i="19"/>
  <c r="S239" i="19"/>
  <c r="Q239" i="19"/>
  <c r="I239" i="19"/>
  <c r="S238" i="19"/>
  <c r="Q238" i="19"/>
  <c r="I238" i="19"/>
  <c r="M238" i="19" s="1"/>
  <c r="S237" i="19"/>
  <c r="Q237" i="19"/>
  <c r="I237" i="19"/>
  <c r="S236" i="19"/>
  <c r="Q236" i="19"/>
  <c r="I236" i="19"/>
  <c r="S235" i="19"/>
  <c r="Q235" i="19"/>
  <c r="I235" i="19"/>
  <c r="S234" i="19"/>
  <c r="Q234" i="19"/>
  <c r="I234" i="19"/>
  <c r="M234" i="19" s="1"/>
  <c r="S233" i="19"/>
  <c r="Q233" i="19"/>
  <c r="I233" i="19"/>
  <c r="S232" i="19"/>
  <c r="Q232" i="19"/>
  <c r="I232" i="19"/>
  <c r="S231" i="19"/>
  <c r="Q231" i="19"/>
  <c r="I231" i="19"/>
  <c r="S230" i="19"/>
  <c r="Q230" i="19"/>
  <c r="I230" i="19"/>
  <c r="S229" i="19"/>
  <c r="Q229" i="19"/>
  <c r="I229" i="19"/>
  <c r="M229" i="19" s="1"/>
  <c r="S228" i="19"/>
  <c r="Q228" i="19"/>
  <c r="I228" i="19"/>
  <c r="S227" i="19"/>
  <c r="Q227" i="19"/>
  <c r="I227" i="19"/>
  <c r="S226" i="19"/>
  <c r="Q226" i="19"/>
  <c r="I226" i="19"/>
  <c r="S225" i="19"/>
  <c r="Q225" i="19"/>
  <c r="I225" i="19"/>
  <c r="S224" i="19"/>
  <c r="Q224" i="19"/>
  <c r="I224" i="19"/>
  <c r="S223" i="19"/>
  <c r="Q223" i="19"/>
  <c r="I223" i="19"/>
  <c r="M223" i="19" s="1"/>
  <c r="S222" i="19"/>
  <c r="I222" i="19"/>
  <c r="S221" i="19"/>
  <c r="I221" i="19"/>
  <c r="S220" i="19"/>
  <c r="I220" i="19"/>
  <c r="S219" i="19"/>
  <c r="I219" i="19"/>
  <c r="S218" i="19"/>
  <c r="Q218" i="19"/>
  <c r="I218" i="19"/>
  <c r="S217" i="19"/>
  <c r="Q217" i="19"/>
  <c r="I217" i="19"/>
  <c r="S216" i="19"/>
  <c r="Q216" i="19"/>
  <c r="I216" i="19"/>
  <c r="M216" i="19" s="1"/>
  <c r="S215" i="19"/>
  <c r="Q215" i="19"/>
  <c r="I215" i="19"/>
  <c r="S214" i="19"/>
  <c r="Q214" i="19"/>
  <c r="I214" i="19"/>
  <c r="S213" i="19"/>
  <c r="Q213" i="19"/>
  <c r="I213" i="19"/>
  <c r="M213" i="19" s="1"/>
  <c r="S212" i="19"/>
  <c r="Q212" i="19"/>
  <c r="I212" i="19"/>
  <c r="S211" i="19"/>
  <c r="Q211" i="19"/>
  <c r="I211" i="19"/>
  <c r="M211" i="19" s="1"/>
  <c r="S210" i="19"/>
  <c r="Q210" i="19"/>
  <c r="I210" i="19"/>
  <c r="M210" i="19" s="1"/>
  <c r="S209" i="19"/>
  <c r="Q209" i="19"/>
  <c r="I209" i="19"/>
  <c r="S208" i="19"/>
  <c r="Q208" i="19"/>
  <c r="I208" i="19"/>
  <c r="M208" i="19" s="1"/>
  <c r="S207" i="19"/>
  <c r="Q207" i="19"/>
  <c r="I207" i="19"/>
  <c r="S206" i="19"/>
  <c r="Q206" i="19"/>
  <c r="I206" i="19"/>
  <c r="M206" i="19" s="1"/>
  <c r="S205" i="19"/>
  <c r="Q205" i="19"/>
  <c r="I205" i="19"/>
  <c r="M205" i="19" s="1"/>
  <c r="S204" i="19"/>
  <c r="Q204" i="19"/>
  <c r="I204" i="19"/>
  <c r="S203" i="19"/>
  <c r="Q203" i="19"/>
  <c r="I203" i="19"/>
  <c r="S202" i="19"/>
  <c r="Q202" i="19"/>
  <c r="I202" i="19"/>
  <c r="M202" i="19" s="1"/>
  <c r="S201" i="19"/>
  <c r="Q201" i="19"/>
  <c r="I201" i="19"/>
  <c r="S200" i="19"/>
  <c r="Q200" i="19"/>
  <c r="I200" i="19"/>
  <c r="M200" i="19" s="1"/>
  <c r="S199" i="19"/>
  <c r="Q199" i="19"/>
  <c r="I199" i="19"/>
  <c r="S198" i="19"/>
  <c r="Q198" i="19"/>
  <c r="I198" i="19"/>
  <c r="M198" i="19" s="1"/>
  <c r="S197" i="19"/>
  <c r="Q197" i="19"/>
  <c r="I197" i="19"/>
  <c r="M197" i="19" s="1"/>
  <c r="S196" i="19"/>
  <c r="Q196" i="19"/>
  <c r="I196" i="19"/>
  <c r="M196" i="19" s="1"/>
  <c r="S195" i="19"/>
  <c r="Q195" i="19"/>
  <c r="I195" i="19"/>
  <c r="S194" i="19"/>
  <c r="Q194" i="19"/>
  <c r="I194" i="19"/>
  <c r="S193" i="19"/>
  <c r="Q193" i="19"/>
  <c r="I193" i="19"/>
  <c r="S192" i="19"/>
  <c r="Q192" i="19"/>
  <c r="I192" i="19"/>
  <c r="S191" i="19"/>
  <c r="Q191" i="19"/>
  <c r="I191" i="19"/>
  <c r="M191" i="19" s="1"/>
  <c r="S190" i="19"/>
  <c r="Q190" i="19"/>
  <c r="I190" i="19"/>
  <c r="M190" i="19" s="1"/>
  <c r="S189" i="19"/>
  <c r="Q189" i="19"/>
  <c r="I189" i="19"/>
  <c r="S188" i="19"/>
  <c r="Q188" i="19"/>
  <c r="I188" i="19"/>
  <c r="S187" i="19"/>
  <c r="Q187" i="19"/>
  <c r="I187" i="19"/>
  <c r="S186" i="19"/>
  <c r="Q186" i="19"/>
  <c r="I186" i="19"/>
  <c r="M186" i="19" s="1"/>
  <c r="S185" i="19"/>
  <c r="Q185" i="19"/>
  <c r="I185" i="19"/>
  <c r="S184" i="19"/>
  <c r="Q184" i="19"/>
  <c r="I184" i="19"/>
  <c r="S183" i="19"/>
  <c r="Q183" i="19"/>
  <c r="I183" i="19"/>
  <c r="M183" i="19" s="1"/>
  <c r="S182" i="19"/>
  <c r="Q182" i="19"/>
  <c r="I182" i="19"/>
  <c r="S181" i="19"/>
  <c r="Q181" i="19"/>
  <c r="I181" i="19"/>
  <c r="M181" i="19" s="1"/>
  <c r="S180" i="19"/>
  <c r="Q180" i="19"/>
  <c r="I180" i="19"/>
  <c r="S179" i="19"/>
  <c r="Q179" i="19"/>
  <c r="I179" i="19"/>
  <c r="M179" i="19" s="1"/>
  <c r="S178" i="19"/>
  <c r="Q178" i="19"/>
  <c r="I178" i="19"/>
  <c r="M178" i="19" s="1"/>
  <c r="S177" i="19"/>
  <c r="Q177" i="19"/>
  <c r="I177" i="19"/>
  <c r="S176" i="19"/>
  <c r="Q176" i="19"/>
  <c r="I176" i="19"/>
  <c r="M176" i="19" s="1"/>
  <c r="S175" i="19"/>
  <c r="Q175" i="19"/>
  <c r="I175" i="19"/>
  <c r="S174" i="19"/>
  <c r="Q174" i="19"/>
  <c r="I174" i="19"/>
  <c r="S173" i="19"/>
  <c r="Q173" i="19"/>
  <c r="I173" i="19"/>
  <c r="S172" i="19"/>
  <c r="Q172" i="19"/>
  <c r="I172" i="19"/>
  <c r="S171" i="19"/>
  <c r="Q171" i="19"/>
  <c r="I171" i="19"/>
  <c r="S170" i="19"/>
  <c r="Q170" i="19"/>
  <c r="I170" i="19"/>
  <c r="S169" i="19"/>
  <c r="Q169" i="19"/>
  <c r="I169" i="19"/>
  <c r="S168" i="19"/>
  <c r="Q168" i="19"/>
  <c r="I168" i="19"/>
  <c r="M168" i="19" s="1"/>
  <c r="S167" i="19"/>
  <c r="Q167" i="19"/>
  <c r="I167" i="19"/>
  <c r="S166" i="19"/>
  <c r="Q166" i="19"/>
  <c r="I166" i="19"/>
  <c r="S165" i="19"/>
  <c r="Q165" i="19"/>
  <c r="I165" i="19"/>
  <c r="M165" i="19" s="1"/>
  <c r="S164" i="19"/>
  <c r="Q164" i="19"/>
  <c r="I164" i="19"/>
  <c r="S163" i="19"/>
  <c r="Q163" i="19"/>
  <c r="I163" i="19"/>
  <c r="S162" i="19"/>
  <c r="Q162" i="19"/>
  <c r="I162" i="19"/>
  <c r="S161" i="19"/>
  <c r="Q161" i="19"/>
  <c r="I161" i="19"/>
  <c r="M161" i="19" s="1"/>
  <c r="S160" i="19"/>
  <c r="Q160" i="19"/>
  <c r="I160" i="19"/>
  <c r="S159" i="19"/>
  <c r="Q159" i="19"/>
  <c r="I159" i="19"/>
  <c r="S158" i="19"/>
  <c r="Q158" i="19"/>
  <c r="I158" i="19"/>
  <c r="S157" i="19"/>
  <c r="Q157" i="19"/>
  <c r="I157" i="19"/>
  <c r="M157" i="19" s="1"/>
  <c r="S156" i="19"/>
  <c r="Q156" i="19"/>
  <c r="I156" i="19"/>
  <c r="S155" i="19"/>
  <c r="Q155" i="19"/>
  <c r="I155" i="19"/>
  <c r="M155" i="19" s="1"/>
  <c r="S154" i="19"/>
  <c r="Q154" i="19"/>
  <c r="I154" i="19"/>
  <c r="M154" i="19" s="1"/>
  <c r="S153" i="19"/>
  <c r="Q153" i="19"/>
  <c r="I153" i="19"/>
  <c r="S152" i="19"/>
  <c r="I152" i="19"/>
  <c r="S151" i="19"/>
  <c r="I151" i="19"/>
  <c r="S150" i="19"/>
  <c r="I150" i="19"/>
  <c r="S149" i="19"/>
  <c r="I149" i="19"/>
  <c r="S148" i="19"/>
  <c r="Q148" i="19"/>
  <c r="I148" i="19"/>
  <c r="S147" i="19"/>
  <c r="Q147" i="19"/>
  <c r="I147" i="19"/>
  <c r="S146" i="19"/>
  <c r="Q146" i="19"/>
  <c r="I146" i="19"/>
  <c r="S145" i="19"/>
  <c r="Q145" i="19"/>
  <c r="I145" i="19"/>
  <c r="S144" i="19"/>
  <c r="Q144" i="19"/>
  <c r="I144" i="19"/>
  <c r="S143" i="19"/>
  <c r="Q143" i="19"/>
  <c r="I143" i="19"/>
  <c r="S142" i="19"/>
  <c r="Q142" i="19"/>
  <c r="I142" i="19"/>
  <c r="S141" i="19"/>
  <c r="Q141" i="19"/>
  <c r="I141" i="19"/>
  <c r="S140" i="19"/>
  <c r="Q140" i="19"/>
  <c r="I140" i="19"/>
  <c r="S139" i="19"/>
  <c r="Q139" i="19"/>
  <c r="I139" i="19"/>
  <c r="S138" i="19"/>
  <c r="Q138" i="19"/>
  <c r="I138" i="19"/>
  <c r="M138" i="19" s="1"/>
  <c r="S137" i="19"/>
  <c r="Q137" i="19"/>
  <c r="I137" i="19"/>
  <c r="M137" i="19" s="1"/>
  <c r="S136" i="19"/>
  <c r="Q136" i="19"/>
  <c r="I136" i="19"/>
  <c r="S135" i="19"/>
  <c r="Q135" i="19"/>
  <c r="I135" i="19"/>
  <c r="S134" i="19"/>
  <c r="Q134" i="19"/>
  <c r="I134" i="19"/>
  <c r="M134" i="19" s="1"/>
  <c r="S133" i="19"/>
  <c r="Q133" i="19"/>
  <c r="I133" i="19"/>
  <c r="S132" i="19"/>
  <c r="Q132" i="19"/>
  <c r="I132" i="19"/>
  <c r="M132" i="19" s="1"/>
  <c r="S131" i="19"/>
  <c r="Q131" i="19"/>
  <c r="I131" i="19"/>
  <c r="M131" i="19" s="1"/>
  <c r="S130" i="19"/>
  <c r="Q130" i="19"/>
  <c r="I130" i="19"/>
  <c r="S129" i="19"/>
  <c r="Q129" i="19"/>
  <c r="I129" i="19"/>
  <c r="M129" i="19" s="1"/>
  <c r="S128" i="19"/>
  <c r="Q128" i="19"/>
  <c r="I128" i="19"/>
  <c r="M128" i="19" s="1"/>
  <c r="S127" i="19"/>
  <c r="Q127" i="19"/>
  <c r="I127" i="19"/>
  <c r="M127" i="19" s="1"/>
  <c r="S126" i="19"/>
  <c r="Q126" i="19"/>
  <c r="I126" i="19"/>
  <c r="M126" i="19" s="1"/>
  <c r="S125" i="19"/>
  <c r="Q125" i="19"/>
  <c r="I125" i="19"/>
  <c r="S124" i="19"/>
  <c r="Q124" i="19"/>
  <c r="I124" i="19"/>
  <c r="M124" i="19" s="1"/>
  <c r="S123" i="19"/>
  <c r="Q123" i="19"/>
  <c r="I123" i="19"/>
  <c r="M123" i="19" s="1"/>
  <c r="S122" i="19"/>
  <c r="Q122" i="19"/>
  <c r="I122" i="19"/>
  <c r="S121" i="19"/>
  <c r="Q121" i="19"/>
  <c r="I121" i="19"/>
  <c r="S120" i="19"/>
  <c r="Q120" i="19"/>
  <c r="I120" i="19"/>
  <c r="M120" i="19" s="1"/>
  <c r="S119" i="19"/>
  <c r="Q119" i="19"/>
  <c r="I119" i="19"/>
  <c r="M119" i="19" s="1"/>
  <c r="S118" i="19"/>
  <c r="Q118" i="19"/>
  <c r="I118" i="19"/>
  <c r="S117" i="19"/>
  <c r="Q117" i="19"/>
  <c r="I117" i="19"/>
  <c r="M117" i="19" s="1"/>
  <c r="S116" i="19"/>
  <c r="Q116" i="19"/>
  <c r="I116" i="19"/>
  <c r="M116" i="19" s="1"/>
  <c r="S115" i="19"/>
  <c r="Q115" i="19"/>
  <c r="I115" i="19"/>
  <c r="M115" i="19" s="1"/>
  <c r="S114" i="19"/>
  <c r="Q114" i="19"/>
  <c r="I114" i="19"/>
  <c r="S113" i="19"/>
  <c r="Q113" i="19"/>
  <c r="I113" i="19"/>
  <c r="S112" i="19"/>
  <c r="Q112" i="19"/>
  <c r="I112" i="19"/>
  <c r="S111" i="19"/>
  <c r="Q111" i="19"/>
  <c r="I111" i="19"/>
  <c r="M111" i="19" s="1"/>
  <c r="S110" i="19"/>
  <c r="Q110" i="19"/>
  <c r="I110" i="19"/>
  <c r="S109" i="19"/>
  <c r="Q109" i="19"/>
  <c r="I109" i="19"/>
  <c r="S108" i="19"/>
  <c r="Q108" i="19"/>
  <c r="I108" i="19"/>
  <c r="S107" i="19"/>
  <c r="Q107" i="19"/>
  <c r="I107" i="19"/>
  <c r="S106" i="19"/>
  <c r="Q106" i="19"/>
  <c r="I106" i="19"/>
  <c r="S105" i="19"/>
  <c r="Q105" i="19"/>
  <c r="I105" i="19"/>
  <c r="S104" i="19"/>
  <c r="Q104" i="19"/>
  <c r="I104" i="19"/>
  <c r="S103" i="19"/>
  <c r="Q103" i="19"/>
  <c r="I103" i="19"/>
  <c r="S102" i="19"/>
  <c r="Q102" i="19"/>
  <c r="I102" i="19"/>
  <c r="S101" i="19"/>
  <c r="Q101" i="19"/>
  <c r="I101" i="19"/>
  <c r="S100" i="19"/>
  <c r="Q100" i="19"/>
  <c r="I100" i="19"/>
  <c r="S99" i="19"/>
  <c r="Q99" i="19"/>
  <c r="I99" i="19"/>
  <c r="S98" i="19"/>
  <c r="Q98" i="19"/>
  <c r="I98" i="19"/>
  <c r="M98" i="19" s="1"/>
  <c r="S97" i="19"/>
  <c r="Q97" i="19"/>
  <c r="I97" i="19"/>
  <c r="S96" i="19"/>
  <c r="Q96" i="19"/>
  <c r="I96" i="19"/>
  <c r="M96" i="19" s="1"/>
  <c r="S95" i="19"/>
  <c r="Q95" i="19"/>
  <c r="I95" i="19"/>
  <c r="M95" i="19" s="1"/>
  <c r="S94" i="19"/>
  <c r="Q94" i="19"/>
  <c r="I94" i="19"/>
  <c r="M94" i="19" s="1"/>
  <c r="S93" i="19"/>
  <c r="Q93" i="19"/>
  <c r="I93" i="19"/>
  <c r="S92" i="19"/>
  <c r="Q92" i="19"/>
  <c r="I92" i="19"/>
  <c r="S91" i="19"/>
  <c r="Q91" i="19"/>
  <c r="I91" i="19"/>
  <c r="S90" i="19"/>
  <c r="Q90" i="19"/>
  <c r="I90" i="19"/>
  <c r="S89" i="19"/>
  <c r="Q89" i="19"/>
  <c r="I89" i="19"/>
  <c r="S88" i="19"/>
  <c r="Q88" i="19"/>
  <c r="I88" i="19"/>
  <c r="M88" i="19" s="1"/>
  <c r="S87" i="19"/>
  <c r="Q87" i="19"/>
  <c r="I87" i="19"/>
  <c r="S86" i="19"/>
  <c r="Q86" i="19"/>
  <c r="I86" i="19"/>
  <c r="S85" i="19"/>
  <c r="Q85" i="19"/>
  <c r="I85" i="19"/>
  <c r="M85" i="19" s="1"/>
  <c r="S84" i="19"/>
  <c r="Q84" i="19"/>
  <c r="I84" i="19"/>
  <c r="M84" i="19" s="1"/>
  <c r="S83" i="19"/>
  <c r="Q83" i="19"/>
  <c r="I83" i="19"/>
  <c r="S82" i="19"/>
  <c r="I82" i="19"/>
  <c r="S81" i="19"/>
  <c r="I81" i="19"/>
  <c r="S80" i="19"/>
  <c r="I80" i="19"/>
  <c r="S79" i="19"/>
  <c r="I79" i="19"/>
  <c r="S78" i="19"/>
  <c r="Q78" i="19"/>
  <c r="I78" i="19"/>
  <c r="S77" i="19"/>
  <c r="Q77" i="19"/>
  <c r="I77" i="19"/>
  <c r="S76" i="19"/>
  <c r="Q76" i="19"/>
  <c r="I76" i="19"/>
  <c r="S75" i="19"/>
  <c r="Q75" i="19"/>
  <c r="I75" i="19"/>
  <c r="M75" i="19" s="1"/>
  <c r="S74" i="19"/>
  <c r="Q74" i="19"/>
  <c r="I74" i="19"/>
  <c r="M74" i="19" s="1"/>
  <c r="S73" i="19"/>
  <c r="Q73" i="19"/>
  <c r="I73" i="19"/>
  <c r="M73" i="19" s="1"/>
  <c r="S72" i="19"/>
  <c r="Q72" i="19"/>
  <c r="I72" i="19"/>
  <c r="M72" i="19" s="1"/>
  <c r="S71" i="19"/>
  <c r="Q71" i="19"/>
  <c r="I71" i="19"/>
  <c r="M71" i="19" s="1"/>
  <c r="S70" i="19"/>
  <c r="Q70" i="19"/>
  <c r="I70" i="19"/>
  <c r="M70" i="19" s="1"/>
  <c r="S69" i="19"/>
  <c r="Q69" i="19"/>
  <c r="I69" i="19"/>
  <c r="S68" i="19"/>
  <c r="Q68" i="19"/>
  <c r="I68" i="19"/>
  <c r="M68" i="19" s="1"/>
  <c r="S67" i="19"/>
  <c r="Q67" i="19"/>
  <c r="I67" i="19"/>
  <c r="S66" i="19"/>
  <c r="Q66" i="19"/>
  <c r="I66" i="19"/>
  <c r="M66" i="19" s="1"/>
  <c r="S65" i="19"/>
  <c r="Q65" i="19"/>
  <c r="I65" i="19"/>
  <c r="M65" i="19" s="1"/>
  <c r="S64" i="19"/>
  <c r="Q64" i="19"/>
  <c r="I64" i="19"/>
  <c r="M64" i="19" s="1"/>
  <c r="S63" i="19"/>
  <c r="Q63" i="19"/>
  <c r="I63" i="19"/>
  <c r="S62" i="19"/>
  <c r="Q62" i="19"/>
  <c r="I62" i="19"/>
  <c r="M62" i="19" s="1"/>
  <c r="S61" i="19"/>
  <c r="Q61" i="19"/>
  <c r="I61" i="19"/>
  <c r="M61" i="19" s="1"/>
  <c r="S60" i="19"/>
  <c r="Q60" i="19"/>
  <c r="I60" i="19"/>
  <c r="M60" i="19" s="1"/>
  <c r="S59" i="19"/>
  <c r="Q59" i="19"/>
  <c r="I59" i="19"/>
  <c r="S58" i="19"/>
  <c r="Q58" i="19"/>
  <c r="I58" i="19"/>
  <c r="S57" i="19"/>
  <c r="Q57" i="19"/>
  <c r="I57" i="19"/>
  <c r="M57" i="19" s="1"/>
  <c r="S56" i="19"/>
  <c r="Q56" i="19"/>
  <c r="I56" i="19"/>
  <c r="M56" i="19" s="1"/>
  <c r="S55" i="19"/>
  <c r="Q55" i="19"/>
  <c r="I55" i="19"/>
  <c r="M55" i="19" s="1"/>
  <c r="S54" i="19"/>
  <c r="Q54" i="19"/>
  <c r="I54" i="19"/>
  <c r="S53" i="19"/>
  <c r="Q53" i="19"/>
  <c r="I53" i="19"/>
  <c r="M53" i="19" s="1"/>
  <c r="S52" i="19"/>
  <c r="Q52" i="19"/>
  <c r="I52" i="19"/>
  <c r="S51" i="19"/>
  <c r="Q51" i="19"/>
  <c r="I51" i="19"/>
  <c r="S50" i="19"/>
  <c r="Q50" i="19"/>
  <c r="I50" i="19"/>
  <c r="M50" i="19" s="1"/>
  <c r="S49" i="19"/>
  <c r="Q49" i="19"/>
  <c r="I49" i="19"/>
  <c r="S48" i="19"/>
  <c r="Q48" i="19"/>
  <c r="I48" i="19"/>
  <c r="S47" i="19"/>
  <c r="Q47" i="19"/>
  <c r="I47" i="19"/>
  <c r="M47" i="19" s="1"/>
  <c r="S46" i="19"/>
  <c r="Q46" i="19"/>
  <c r="I46" i="19"/>
  <c r="M46" i="19" s="1"/>
  <c r="S45" i="19"/>
  <c r="Q45" i="19"/>
  <c r="I45" i="19"/>
  <c r="S44" i="19"/>
  <c r="Q44" i="19"/>
  <c r="I44" i="19"/>
  <c r="M44" i="19" s="1"/>
  <c r="S43" i="19"/>
  <c r="Q43" i="19"/>
  <c r="I43" i="19"/>
  <c r="M43" i="19" s="1"/>
  <c r="S42" i="19"/>
  <c r="Q42" i="19"/>
  <c r="I42" i="19"/>
  <c r="S41" i="19"/>
  <c r="Q41" i="19"/>
  <c r="I41" i="19"/>
  <c r="S40" i="19"/>
  <c r="Q40" i="19"/>
  <c r="I40" i="19"/>
  <c r="S39" i="19"/>
  <c r="Q39" i="19"/>
  <c r="I39" i="19"/>
  <c r="M39" i="19" s="1"/>
  <c r="S38" i="19"/>
  <c r="Q38" i="19"/>
  <c r="I38" i="19"/>
  <c r="S37" i="19"/>
  <c r="Q37" i="19"/>
  <c r="I37" i="19"/>
  <c r="M37" i="19" s="1"/>
  <c r="S36" i="19"/>
  <c r="Q36" i="19"/>
  <c r="I36" i="19"/>
  <c r="S35" i="19"/>
  <c r="Q35" i="19"/>
  <c r="I35" i="19"/>
  <c r="S34" i="19"/>
  <c r="Q34" i="19"/>
  <c r="I34" i="19"/>
  <c r="S33" i="19"/>
  <c r="Q33" i="19"/>
  <c r="I33" i="19"/>
  <c r="S32" i="19"/>
  <c r="Q32" i="19"/>
  <c r="I32" i="19"/>
  <c r="M32" i="19" s="1"/>
  <c r="S31" i="19"/>
  <c r="Q31" i="19"/>
  <c r="I31" i="19"/>
  <c r="M31" i="19" s="1"/>
  <c r="S30" i="19"/>
  <c r="Q30" i="19"/>
  <c r="I30" i="19"/>
  <c r="S29" i="19"/>
  <c r="Q29" i="19"/>
  <c r="I29" i="19"/>
  <c r="M29" i="19" s="1"/>
  <c r="S28" i="19"/>
  <c r="Q28" i="19"/>
  <c r="I28" i="19"/>
  <c r="M28" i="19" s="1"/>
  <c r="S27" i="19"/>
  <c r="Q27" i="19"/>
  <c r="I27" i="19"/>
  <c r="M27" i="19" s="1"/>
  <c r="S26" i="19"/>
  <c r="Q26" i="19"/>
  <c r="I26" i="19"/>
  <c r="S25" i="19"/>
  <c r="Q25" i="19"/>
  <c r="I25" i="19"/>
  <c r="M25" i="19" s="1"/>
  <c r="S24" i="19"/>
  <c r="Q24" i="19"/>
  <c r="I24" i="19"/>
  <c r="M24" i="19" s="1"/>
  <c r="S23" i="19"/>
  <c r="Q23" i="19"/>
  <c r="I23" i="19"/>
  <c r="M23" i="19" s="1"/>
  <c r="S22" i="19"/>
  <c r="Q22" i="19"/>
  <c r="I22" i="19"/>
  <c r="S21" i="19"/>
  <c r="Q21" i="19"/>
  <c r="I21" i="19"/>
  <c r="M21" i="19" s="1"/>
  <c r="S20" i="19"/>
  <c r="Q20" i="19"/>
  <c r="I20" i="19"/>
  <c r="S19" i="19"/>
  <c r="Q19" i="19"/>
  <c r="I19" i="19"/>
  <c r="M19" i="19" s="1"/>
  <c r="S18" i="19"/>
  <c r="Q18" i="19"/>
  <c r="I18" i="19"/>
  <c r="M18" i="19" s="1"/>
  <c r="S17" i="19"/>
  <c r="Q17" i="19"/>
  <c r="I17" i="19"/>
  <c r="M17" i="19" s="1"/>
  <c r="S16" i="19"/>
  <c r="Q16" i="19"/>
  <c r="I16" i="19"/>
  <c r="S15" i="19"/>
  <c r="Q15" i="19"/>
  <c r="I15" i="19"/>
  <c r="S14" i="19"/>
  <c r="Q14" i="19"/>
  <c r="I14" i="19"/>
  <c r="M14" i="19" s="1"/>
  <c r="S13" i="19"/>
  <c r="Q13" i="19"/>
  <c r="I13" i="19"/>
  <c r="M13" i="19" s="1"/>
  <c r="S12" i="19"/>
  <c r="I12" i="19"/>
  <c r="S11" i="19"/>
  <c r="I11" i="19"/>
  <c r="S10" i="19"/>
  <c r="I10" i="19"/>
  <c r="S9" i="19"/>
  <c r="I9" i="19"/>
  <c r="S8" i="19"/>
  <c r="Q8" i="19"/>
  <c r="M8" i="19"/>
  <c r="A3" i="19"/>
  <c r="A1" i="19"/>
  <c r="C614" i="18"/>
  <c r="S613" i="18"/>
  <c r="C612" i="18"/>
  <c r="E611" i="18"/>
  <c r="D611" i="18"/>
  <c r="C611" i="18"/>
  <c r="S608" i="18"/>
  <c r="Q608" i="18"/>
  <c r="I608" i="18"/>
  <c r="S607" i="18"/>
  <c r="Q607" i="18"/>
  <c r="I607" i="18"/>
  <c r="S606" i="18"/>
  <c r="Q606" i="18"/>
  <c r="I606" i="18"/>
  <c r="S605" i="18"/>
  <c r="Q605" i="18"/>
  <c r="I605" i="18"/>
  <c r="S604" i="18"/>
  <c r="Q604" i="18"/>
  <c r="I604" i="18"/>
  <c r="S603" i="18"/>
  <c r="Q603" i="18"/>
  <c r="I603" i="18"/>
  <c r="S602" i="18"/>
  <c r="Q602" i="18"/>
  <c r="I602" i="18"/>
  <c r="S601" i="18"/>
  <c r="Q601" i="18"/>
  <c r="I601" i="18"/>
  <c r="S600" i="18"/>
  <c r="Q600" i="18"/>
  <c r="I600" i="18"/>
  <c r="S599" i="18"/>
  <c r="Q599" i="18"/>
  <c r="I599" i="18"/>
  <c r="S598" i="18"/>
  <c r="Q598" i="18"/>
  <c r="I598" i="18"/>
  <c r="S597" i="18"/>
  <c r="Q597" i="18"/>
  <c r="I597" i="18"/>
  <c r="S596" i="18"/>
  <c r="Q596" i="18"/>
  <c r="I596" i="18"/>
  <c r="S595" i="18"/>
  <c r="Q595" i="18"/>
  <c r="I595" i="18"/>
  <c r="S594" i="18"/>
  <c r="Q594" i="18"/>
  <c r="I594" i="18"/>
  <c r="S593" i="18"/>
  <c r="Q593" i="18"/>
  <c r="I593" i="18"/>
  <c r="S592" i="18"/>
  <c r="Q592" i="18"/>
  <c r="I592" i="18"/>
  <c r="S591" i="18"/>
  <c r="Q591" i="18"/>
  <c r="I591" i="18"/>
  <c r="S590" i="18"/>
  <c r="Q590" i="18"/>
  <c r="I590" i="18"/>
  <c r="S589" i="18"/>
  <c r="Q589" i="18"/>
  <c r="I589" i="18"/>
  <c r="S588" i="18"/>
  <c r="Q588" i="18"/>
  <c r="I588" i="18"/>
  <c r="S587" i="18"/>
  <c r="Q587" i="18"/>
  <c r="I587" i="18"/>
  <c r="S586" i="18"/>
  <c r="Q586" i="18"/>
  <c r="I586" i="18"/>
  <c r="S585" i="18"/>
  <c r="Q585" i="18"/>
  <c r="I585" i="18"/>
  <c r="S584" i="18"/>
  <c r="Q584" i="18"/>
  <c r="I584" i="18"/>
  <c r="S583" i="18"/>
  <c r="Q583" i="18"/>
  <c r="I583" i="18"/>
  <c r="S582" i="18"/>
  <c r="Q582" i="18"/>
  <c r="I582" i="18"/>
  <c r="S581" i="18"/>
  <c r="Q581" i="18"/>
  <c r="I581" i="18"/>
  <c r="S580" i="18"/>
  <c r="Q580" i="18"/>
  <c r="I580" i="18"/>
  <c r="S579" i="18"/>
  <c r="Q579" i="18"/>
  <c r="I579" i="18"/>
  <c r="S578" i="18"/>
  <c r="Q578" i="18"/>
  <c r="I578" i="18"/>
  <c r="S577" i="18"/>
  <c r="Q577" i="18"/>
  <c r="I577" i="18"/>
  <c r="S576" i="18"/>
  <c r="Q576" i="18"/>
  <c r="I576" i="18"/>
  <c r="S575" i="18"/>
  <c r="Q575" i="18"/>
  <c r="I575" i="18"/>
  <c r="S574" i="18"/>
  <c r="Q574" i="18"/>
  <c r="I574" i="18"/>
  <c r="S573" i="18"/>
  <c r="Q573" i="18"/>
  <c r="I573" i="18"/>
  <c r="S572" i="18"/>
  <c r="Q572" i="18"/>
  <c r="I572" i="18"/>
  <c r="S571" i="18"/>
  <c r="Q571" i="18"/>
  <c r="I571" i="18"/>
  <c r="S570" i="18"/>
  <c r="Q570" i="18"/>
  <c r="I570" i="18"/>
  <c r="S569" i="18"/>
  <c r="Q569" i="18"/>
  <c r="I569" i="18"/>
  <c r="S568" i="18"/>
  <c r="Q568" i="18"/>
  <c r="I568" i="18"/>
  <c r="S567" i="18"/>
  <c r="Q567" i="18"/>
  <c r="I567" i="18"/>
  <c r="S566" i="18"/>
  <c r="Q566" i="18"/>
  <c r="I566" i="18"/>
  <c r="S565" i="18"/>
  <c r="Q565" i="18"/>
  <c r="I565" i="18"/>
  <c r="S564" i="18"/>
  <c r="Q564" i="18"/>
  <c r="I564" i="18"/>
  <c r="S563" i="18"/>
  <c r="Q563" i="18"/>
  <c r="I563" i="18"/>
  <c r="S562" i="18"/>
  <c r="Q562" i="18"/>
  <c r="I562" i="18"/>
  <c r="S561" i="18"/>
  <c r="Q561" i="18"/>
  <c r="I561" i="18"/>
  <c r="S560" i="18"/>
  <c r="Q560" i="18"/>
  <c r="I560" i="18"/>
  <c r="S559" i="18"/>
  <c r="Q559" i="18"/>
  <c r="I559" i="18"/>
  <c r="S558" i="18"/>
  <c r="Q558" i="18"/>
  <c r="I558" i="18"/>
  <c r="S557" i="18"/>
  <c r="Q557" i="18"/>
  <c r="I557" i="18"/>
  <c r="S556" i="18"/>
  <c r="Q556" i="18"/>
  <c r="I556" i="18"/>
  <c r="S555" i="18"/>
  <c r="Q555" i="18"/>
  <c r="I555" i="18"/>
  <c r="S554" i="18"/>
  <c r="Q554" i="18"/>
  <c r="I554" i="18"/>
  <c r="S553" i="18"/>
  <c r="Q553" i="18"/>
  <c r="I553" i="18"/>
  <c r="S552" i="18"/>
  <c r="Q552" i="18"/>
  <c r="I552" i="18"/>
  <c r="S551" i="18"/>
  <c r="Q551" i="18"/>
  <c r="I551" i="18"/>
  <c r="S550" i="18"/>
  <c r="Q550" i="18"/>
  <c r="I550" i="18"/>
  <c r="S549" i="18"/>
  <c r="Q549" i="18"/>
  <c r="I549" i="18"/>
  <c r="S548" i="18"/>
  <c r="Q548" i="18"/>
  <c r="I548" i="18"/>
  <c r="S547" i="18"/>
  <c r="Q547" i="18"/>
  <c r="I547" i="18"/>
  <c r="S546" i="18"/>
  <c r="Q546" i="18"/>
  <c r="I546" i="18"/>
  <c r="S545" i="18"/>
  <c r="Q545" i="18"/>
  <c r="I545" i="18"/>
  <c r="S544" i="18"/>
  <c r="Q544" i="18"/>
  <c r="I544" i="18"/>
  <c r="S543" i="18"/>
  <c r="Q543" i="18"/>
  <c r="I543" i="18"/>
  <c r="S542" i="18"/>
  <c r="Q542" i="18"/>
  <c r="I542" i="18"/>
  <c r="S541" i="18"/>
  <c r="Q541" i="18"/>
  <c r="I541" i="18"/>
  <c r="S540" i="18"/>
  <c r="Q540" i="18"/>
  <c r="I540" i="18"/>
  <c r="S539" i="18"/>
  <c r="Q539" i="18"/>
  <c r="I539" i="18"/>
  <c r="S538" i="18"/>
  <c r="Q538" i="18"/>
  <c r="I538" i="18"/>
  <c r="S537" i="18"/>
  <c r="Q537" i="18"/>
  <c r="I537" i="18"/>
  <c r="S536" i="18"/>
  <c r="Q536" i="18"/>
  <c r="I536" i="18"/>
  <c r="S535" i="18"/>
  <c r="Q535" i="18"/>
  <c r="I535" i="18"/>
  <c r="S534" i="18"/>
  <c r="Q534" i="18"/>
  <c r="I534" i="18"/>
  <c r="S533" i="18"/>
  <c r="Q533" i="18"/>
  <c r="I533" i="18"/>
  <c r="S532" i="18"/>
  <c r="Q532" i="18"/>
  <c r="I532" i="18"/>
  <c r="S531" i="18"/>
  <c r="Q531" i="18"/>
  <c r="I531" i="18"/>
  <c r="S530" i="18"/>
  <c r="Q530" i="18"/>
  <c r="I530" i="18"/>
  <c r="S529" i="18"/>
  <c r="Q529" i="18"/>
  <c r="I529" i="18"/>
  <c r="S528" i="18"/>
  <c r="Q528" i="18"/>
  <c r="I528" i="18"/>
  <c r="S527" i="18"/>
  <c r="Q527" i="18"/>
  <c r="I527" i="18"/>
  <c r="S526" i="18"/>
  <c r="Q526" i="18"/>
  <c r="I526" i="18"/>
  <c r="S525" i="18"/>
  <c r="Q525" i="18"/>
  <c r="I525" i="18"/>
  <c r="S524" i="18"/>
  <c r="Q524" i="18"/>
  <c r="I524" i="18"/>
  <c r="S523" i="18"/>
  <c r="Q523" i="18"/>
  <c r="I523" i="18"/>
  <c r="S522" i="18"/>
  <c r="Q522" i="18"/>
  <c r="I522" i="18"/>
  <c r="S521" i="18"/>
  <c r="Q521" i="18"/>
  <c r="I521" i="18"/>
  <c r="S520" i="18"/>
  <c r="Q520" i="18"/>
  <c r="I520" i="18"/>
  <c r="S519" i="18"/>
  <c r="Q519" i="18"/>
  <c r="I519" i="18"/>
  <c r="S518" i="18"/>
  <c r="Q518" i="18"/>
  <c r="I518" i="18"/>
  <c r="S517" i="18"/>
  <c r="Q517" i="18"/>
  <c r="I517" i="18"/>
  <c r="S516" i="18"/>
  <c r="Q516" i="18"/>
  <c r="I516" i="18"/>
  <c r="S515" i="18"/>
  <c r="Q515" i="18"/>
  <c r="I515" i="18"/>
  <c r="S514" i="18"/>
  <c r="Q514" i="18"/>
  <c r="I514" i="18"/>
  <c r="S513" i="18"/>
  <c r="Q513" i="18"/>
  <c r="I513" i="18"/>
  <c r="S512" i="18"/>
  <c r="Q512" i="18"/>
  <c r="I512" i="18"/>
  <c r="S511" i="18"/>
  <c r="Q511" i="18"/>
  <c r="I511" i="18"/>
  <c r="S510" i="18"/>
  <c r="Q510" i="18"/>
  <c r="I510" i="18"/>
  <c r="S509" i="18"/>
  <c r="Q509" i="18"/>
  <c r="I509" i="18"/>
  <c r="S508" i="18"/>
  <c r="Q508" i="18"/>
  <c r="I508" i="18"/>
  <c r="S507" i="18"/>
  <c r="Q507" i="18"/>
  <c r="I507" i="18"/>
  <c r="S506" i="18"/>
  <c r="Q506" i="18"/>
  <c r="I506" i="18"/>
  <c r="S505" i="18"/>
  <c r="Q505" i="18"/>
  <c r="I505" i="18"/>
  <c r="S504" i="18"/>
  <c r="Q504" i="18"/>
  <c r="I504" i="18"/>
  <c r="S503" i="18"/>
  <c r="Q503" i="18"/>
  <c r="I503" i="18"/>
  <c r="S502" i="18"/>
  <c r="Q502" i="18"/>
  <c r="I502" i="18"/>
  <c r="S501" i="18"/>
  <c r="Q501" i="18"/>
  <c r="I501" i="18"/>
  <c r="S500" i="18"/>
  <c r="Q500" i="18"/>
  <c r="I500" i="18"/>
  <c r="S499" i="18"/>
  <c r="Q499" i="18"/>
  <c r="I499" i="18"/>
  <c r="S498" i="18"/>
  <c r="Q498" i="18"/>
  <c r="I498" i="18"/>
  <c r="S497" i="18"/>
  <c r="Q497" i="18"/>
  <c r="I497" i="18"/>
  <c r="S496" i="18"/>
  <c r="Q496" i="18"/>
  <c r="I496" i="18"/>
  <c r="S495" i="18"/>
  <c r="Q495" i="18"/>
  <c r="I495" i="18"/>
  <c r="S494" i="18"/>
  <c r="Q494" i="18"/>
  <c r="I494" i="18"/>
  <c r="S493" i="18"/>
  <c r="Q493" i="18"/>
  <c r="I493" i="18"/>
  <c r="S492" i="18"/>
  <c r="Q492" i="18"/>
  <c r="I492" i="18"/>
  <c r="S491" i="18"/>
  <c r="Q491" i="18"/>
  <c r="I491" i="18"/>
  <c r="S490" i="18"/>
  <c r="Q490" i="18"/>
  <c r="I490" i="18"/>
  <c r="S489" i="18"/>
  <c r="Q489" i="18"/>
  <c r="I489" i="18"/>
  <c r="S488" i="18"/>
  <c r="Q488" i="18"/>
  <c r="I488" i="18"/>
  <c r="S487" i="18"/>
  <c r="Q487" i="18"/>
  <c r="I487" i="18"/>
  <c r="S486" i="18"/>
  <c r="Q486" i="18"/>
  <c r="I486" i="18"/>
  <c r="S485" i="18"/>
  <c r="Q485" i="18"/>
  <c r="I485" i="18"/>
  <c r="S484" i="18"/>
  <c r="Q484" i="18"/>
  <c r="I484" i="18"/>
  <c r="S483" i="18"/>
  <c r="Q483" i="18"/>
  <c r="I483" i="18"/>
  <c r="S482" i="18"/>
  <c r="Q482" i="18"/>
  <c r="I482" i="18"/>
  <c r="S481" i="18"/>
  <c r="Q481" i="18"/>
  <c r="I481" i="18"/>
  <c r="S480" i="18"/>
  <c r="Q480" i="18"/>
  <c r="I480" i="18"/>
  <c r="S479" i="18"/>
  <c r="Q479" i="18"/>
  <c r="I479" i="18"/>
  <c r="S478" i="18"/>
  <c r="Q478" i="18"/>
  <c r="I478" i="18"/>
  <c r="S477" i="18"/>
  <c r="Q477" i="18"/>
  <c r="I477" i="18"/>
  <c r="S476" i="18"/>
  <c r="Q476" i="18"/>
  <c r="I476" i="18"/>
  <c r="S475" i="18"/>
  <c r="Q475" i="18"/>
  <c r="I475" i="18"/>
  <c r="S474" i="18"/>
  <c r="Q474" i="18"/>
  <c r="I474" i="18"/>
  <c r="S473" i="18"/>
  <c r="Q473" i="18"/>
  <c r="I473" i="18"/>
  <c r="S472" i="18"/>
  <c r="Q472" i="18"/>
  <c r="I472" i="18"/>
  <c r="S471" i="18"/>
  <c r="Q471" i="18"/>
  <c r="I471" i="18"/>
  <c r="S470" i="18"/>
  <c r="Q470" i="18"/>
  <c r="I470" i="18"/>
  <c r="S469" i="18"/>
  <c r="Q469" i="18"/>
  <c r="I469" i="18"/>
  <c r="S468" i="18"/>
  <c r="Q468" i="18"/>
  <c r="I468" i="18"/>
  <c r="S467" i="18"/>
  <c r="Q467" i="18"/>
  <c r="I467" i="18"/>
  <c r="S466" i="18"/>
  <c r="Q466" i="18"/>
  <c r="I466" i="18"/>
  <c r="S465" i="18"/>
  <c r="Q465" i="18"/>
  <c r="I465" i="18"/>
  <c r="S464" i="18"/>
  <c r="Q464" i="18"/>
  <c r="I464" i="18"/>
  <c r="S463" i="18"/>
  <c r="Q463" i="18"/>
  <c r="I463" i="18"/>
  <c r="S462" i="18"/>
  <c r="Q462" i="18"/>
  <c r="I462" i="18"/>
  <c r="S461" i="18"/>
  <c r="Q461" i="18"/>
  <c r="I461" i="18"/>
  <c r="S460" i="18"/>
  <c r="Q460" i="18"/>
  <c r="I460" i="18"/>
  <c r="S459" i="18"/>
  <c r="Q459" i="18"/>
  <c r="I459" i="18"/>
  <c r="S458" i="18"/>
  <c r="Q458" i="18"/>
  <c r="I458" i="18"/>
  <c r="S457" i="18"/>
  <c r="Q457" i="18"/>
  <c r="I457" i="18"/>
  <c r="S456" i="18"/>
  <c r="Q456" i="18"/>
  <c r="I456" i="18"/>
  <c r="S455" i="18"/>
  <c r="Q455" i="18"/>
  <c r="I455" i="18"/>
  <c r="S454" i="18"/>
  <c r="Q454" i="18"/>
  <c r="I454" i="18"/>
  <c r="S453" i="18"/>
  <c r="Q453" i="18"/>
  <c r="I453" i="18"/>
  <c r="S452" i="18"/>
  <c r="Q452" i="18"/>
  <c r="I452" i="18"/>
  <c r="S451" i="18"/>
  <c r="Q451" i="18"/>
  <c r="I451" i="18"/>
  <c r="S450" i="18"/>
  <c r="Q450" i="18"/>
  <c r="I450" i="18"/>
  <c r="S449" i="18"/>
  <c r="Q449" i="18"/>
  <c r="I449" i="18"/>
  <c r="S448" i="18"/>
  <c r="Q448" i="18"/>
  <c r="I448" i="18"/>
  <c r="S447" i="18"/>
  <c r="Q447" i="18"/>
  <c r="I447" i="18"/>
  <c r="S446" i="18"/>
  <c r="Q446" i="18"/>
  <c r="I446" i="18"/>
  <c r="S445" i="18"/>
  <c r="Q445" i="18"/>
  <c r="I445" i="18"/>
  <c r="S444" i="18"/>
  <c r="Q444" i="18"/>
  <c r="I444" i="18"/>
  <c r="S443" i="18"/>
  <c r="Q443" i="18"/>
  <c r="I443" i="18"/>
  <c r="S442" i="18"/>
  <c r="Q442" i="18"/>
  <c r="I442" i="18"/>
  <c r="S441" i="18"/>
  <c r="Q441" i="18"/>
  <c r="I441" i="18"/>
  <c r="S440" i="18"/>
  <c r="Q440" i="18"/>
  <c r="I440" i="18"/>
  <c r="M440" i="18" s="1"/>
  <c r="S439" i="18"/>
  <c r="Q439" i="18"/>
  <c r="I439" i="18"/>
  <c r="S438" i="18"/>
  <c r="Q438" i="18"/>
  <c r="I438" i="18"/>
  <c r="M438" i="18" s="1"/>
  <c r="S437" i="18"/>
  <c r="Q437" i="18"/>
  <c r="I437" i="18"/>
  <c r="S436" i="18"/>
  <c r="Q436" i="18"/>
  <c r="I436" i="18"/>
  <c r="M436" i="18" s="1"/>
  <c r="S435" i="18"/>
  <c r="Q435" i="18"/>
  <c r="I435" i="18"/>
  <c r="S434" i="18"/>
  <c r="Q434" i="18"/>
  <c r="I434" i="18"/>
  <c r="S433" i="18"/>
  <c r="Q433" i="18"/>
  <c r="I433" i="18"/>
  <c r="S432" i="18"/>
  <c r="Q432" i="18"/>
  <c r="I432" i="18"/>
  <c r="M432" i="18" s="1"/>
  <c r="S431" i="18"/>
  <c r="Q431" i="18"/>
  <c r="I431" i="18"/>
  <c r="S430" i="18"/>
  <c r="Q430" i="18"/>
  <c r="I430" i="18"/>
  <c r="M430" i="18" s="1"/>
  <c r="S429" i="18"/>
  <c r="Q429" i="18"/>
  <c r="I429" i="18"/>
  <c r="S428" i="18"/>
  <c r="Q428" i="18"/>
  <c r="I428" i="18"/>
  <c r="M428" i="18" s="1"/>
  <c r="S427" i="18"/>
  <c r="Q427" i="18"/>
  <c r="I427" i="18"/>
  <c r="S426" i="18"/>
  <c r="Q426" i="18"/>
  <c r="I426" i="18"/>
  <c r="M426" i="18" s="1"/>
  <c r="S425" i="18"/>
  <c r="Q425" i="18"/>
  <c r="I425" i="18"/>
  <c r="S424" i="18"/>
  <c r="Q424" i="18"/>
  <c r="I424" i="18"/>
  <c r="M424" i="18" s="1"/>
  <c r="S423" i="18"/>
  <c r="Q423" i="18"/>
  <c r="I423" i="18"/>
  <c r="S422" i="18"/>
  <c r="Q422" i="18"/>
  <c r="I422" i="18"/>
  <c r="M422" i="18" s="1"/>
  <c r="S421" i="18"/>
  <c r="Q421" i="18"/>
  <c r="I421" i="18"/>
  <c r="S420" i="18"/>
  <c r="Q420" i="18"/>
  <c r="I420" i="18"/>
  <c r="M420" i="18" s="1"/>
  <c r="S419" i="18"/>
  <c r="Q419" i="18"/>
  <c r="I419" i="18"/>
  <c r="S418" i="18"/>
  <c r="Q418" i="18"/>
  <c r="I418" i="18"/>
  <c r="M418" i="18" s="1"/>
  <c r="S417" i="18"/>
  <c r="Q417" i="18"/>
  <c r="I417" i="18"/>
  <c r="M417" i="18" s="1"/>
  <c r="S416" i="18"/>
  <c r="Q416" i="18"/>
  <c r="I416" i="18"/>
  <c r="M416" i="18" s="1"/>
  <c r="S415" i="18"/>
  <c r="Q415" i="18"/>
  <c r="I415" i="18"/>
  <c r="S414" i="18"/>
  <c r="Q414" i="18"/>
  <c r="I414" i="18"/>
  <c r="M414" i="18" s="1"/>
  <c r="S413" i="18"/>
  <c r="Q413" i="18"/>
  <c r="I413" i="18"/>
  <c r="S412" i="18"/>
  <c r="Q412" i="18"/>
  <c r="I412" i="18"/>
  <c r="M412" i="18" s="1"/>
  <c r="S411" i="18"/>
  <c r="Q411" i="18"/>
  <c r="I411" i="18"/>
  <c r="S410" i="18"/>
  <c r="Q410" i="18"/>
  <c r="I410" i="18"/>
  <c r="M410" i="18" s="1"/>
  <c r="S409" i="18"/>
  <c r="Q409" i="18"/>
  <c r="I409" i="18"/>
  <c r="M409" i="18" s="1"/>
  <c r="S408" i="18"/>
  <c r="Q408" i="18"/>
  <c r="I408" i="18"/>
  <c r="M408" i="18" s="1"/>
  <c r="S407" i="18"/>
  <c r="Q407" i="18"/>
  <c r="I407" i="18"/>
  <c r="S406" i="18"/>
  <c r="Q406" i="18"/>
  <c r="I406" i="18"/>
  <c r="M406" i="18" s="1"/>
  <c r="S405" i="18"/>
  <c r="Q405" i="18"/>
  <c r="I405" i="18"/>
  <c r="S404" i="18"/>
  <c r="Q404" i="18"/>
  <c r="I404" i="18"/>
  <c r="M404" i="18" s="1"/>
  <c r="S403" i="18"/>
  <c r="Q403" i="18"/>
  <c r="I403" i="18"/>
  <c r="S402" i="18"/>
  <c r="Q402" i="18"/>
  <c r="I402" i="18"/>
  <c r="M402" i="18" s="1"/>
  <c r="S401" i="18"/>
  <c r="Q401" i="18"/>
  <c r="I401" i="18"/>
  <c r="M401" i="18" s="1"/>
  <c r="S400" i="18"/>
  <c r="Q400" i="18"/>
  <c r="I400" i="18"/>
  <c r="M400" i="18" s="1"/>
  <c r="S399" i="18"/>
  <c r="Q399" i="18"/>
  <c r="I399" i="18"/>
  <c r="S398" i="18"/>
  <c r="Q398" i="18"/>
  <c r="I398" i="18"/>
  <c r="M398" i="18" s="1"/>
  <c r="S397" i="18"/>
  <c r="Q397" i="18"/>
  <c r="I397" i="18"/>
  <c r="S396" i="18"/>
  <c r="Q396" i="18"/>
  <c r="I396" i="18"/>
  <c r="M396" i="18" s="1"/>
  <c r="S395" i="18"/>
  <c r="Q395" i="18"/>
  <c r="I395" i="18"/>
  <c r="S394" i="18"/>
  <c r="Q394" i="18"/>
  <c r="I394" i="18"/>
  <c r="M394" i="18" s="1"/>
  <c r="S393" i="18"/>
  <c r="Q393" i="18"/>
  <c r="I393" i="18"/>
  <c r="M393" i="18" s="1"/>
  <c r="S392" i="18"/>
  <c r="Q392" i="18"/>
  <c r="I392" i="18"/>
  <c r="M392" i="18" s="1"/>
  <c r="S391" i="18"/>
  <c r="Q391" i="18"/>
  <c r="I391" i="18"/>
  <c r="S390" i="18"/>
  <c r="Q390" i="18"/>
  <c r="I390" i="18"/>
  <c r="M390" i="18" s="1"/>
  <c r="S389" i="18"/>
  <c r="Q389" i="18"/>
  <c r="I389" i="18"/>
  <c r="S388" i="18"/>
  <c r="Q388" i="18"/>
  <c r="I388" i="18"/>
  <c r="M388" i="18" s="1"/>
  <c r="S387" i="18"/>
  <c r="Q387" i="18"/>
  <c r="I387" i="18"/>
  <c r="S386" i="18"/>
  <c r="Q386" i="18"/>
  <c r="I386" i="18"/>
  <c r="M386" i="18" s="1"/>
  <c r="S385" i="18"/>
  <c r="Q385" i="18"/>
  <c r="I385" i="18"/>
  <c r="M385" i="18" s="1"/>
  <c r="S384" i="18"/>
  <c r="Q384" i="18"/>
  <c r="I384" i="18"/>
  <c r="M384" i="18" s="1"/>
  <c r="S383" i="18"/>
  <c r="Q383" i="18"/>
  <c r="I383" i="18"/>
  <c r="S382" i="18"/>
  <c r="Q382" i="18"/>
  <c r="I382" i="18"/>
  <c r="M382" i="18" s="1"/>
  <c r="S381" i="18"/>
  <c r="Q381" i="18"/>
  <c r="I381" i="18"/>
  <c r="S380" i="18"/>
  <c r="Q380" i="18"/>
  <c r="I380" i="18"/>
  <c r="M380" i="18" s="1"/>
  <c r="S379" i="18"/>
  <c r="Q379" i="18"/>
  <c r="I379" i="18"/>
  <c r="S378" i="18"/>
  <c r="Q378" i="18"/>
  <c r="I378" i="18"/>
  <c r="M378" i="18" s="1"/>
  <c r="S377" i="18"/>
  <c r="Q377" i="18"/>
  <c r="I377" i="18"/>
  <c r="M377" i="18" s="1"/>
  <c r="S376" i="18"/>
  <c r="Q376" i="18"/>
  <c r="I376" i="18"/>
  <c r="M376" i="18" s="1"/>
  <c r="S375" i="18"/>
  <c r="Q375" i="18"/>
  <c r="I375" i="18"/>
  <c r="S374" i="18"/>
  <c r="Q374" i="18"/>
  <c r="I374" i="18"/>
  <c r="M374" i="18" s="1"/>
  <c r="S373" i="18"/>
  <c r="Q373" i="18"/>
  <c r="I373" i="18"/>
  <c r="S372" i="18"/>
  <c r="Q372" i="18"/>
  <c r="I372" i="18"/>
  <c r="M372" i="18" s="1"/>
  <c r="S371" i="18"/>
  <c r="Q371" i="18"/>
  <c r="I371" i="18"/>
  <c r="S370" i="18"/>
  <c r="Q370" i="18"/>
  <c r="I370" i="18"/>
  <c r="M370" i="18" s="1"/>
  <c r="S369" i="18"/>
  <c r="Q369" i="18"/>
  <c r="I369" i="18"/>
  <c r="M369" i="18" s="1"/>
  <c r="S368" i="18"/>
  <c r="Q368" i="18"/>
  <c r="I368" i="18"/>
  <c r="M368" i="18" s="1"/>
  <c r="S367" i="18"/>
  <c r="Q367" i="18"/>
  <c r="I367" i="18"/>
  <c r="S366" i="18"/>
  <c r="Q366" i="18"/>
  <c r="I366" i="18"/>
  <c r="M366" i="18" s="1"/>
  <c r="S365" i="18"/>
  <c r="Q365" i="18"/>
  <c r="I365" i="18"/>
  <c r="S364" i="18"/>
  <c r="Q364" i="18"/>
  <c r="I364" i="18"/>
  <c r="M364" i="18" s="1"/>
  <c r="S363" i="18"/>
  <c r="Q363" i="18"/>
  <c r="I363" i="18"/>
  <c r="S362" i="18"/>
  <c r="Q362" i="18"/>
  <c r="I362" i="18"/>
  <c r="M362" i="18" s="1"/>
  <c r="S361" i="18"/>
  <c r="Q361" i="18"/>
  <c r="I361" i="18"/>
  <c r="M361" i="18" s="1"/>
  <c r="S360" i="18"/>
  <c r="Q360" i="18"/>
  <c r="I360" i="18"/>
  <c r="M360" i="18" s="1"/>
  <c r="S359" i="18"/>
  <c r="Q359" i="18"/>
  <c r="I359" i="18"/>
  <c r="S358" i="18"/>
  <c r="Q358" i="18"/>
  <c r="I358" i="18"/>
  <c r="M358" i="18" s="1"/>
  <c r="S357" i="18"/>
  <c r="Q357" i="18"/>
  <c r="I357" i="18"/>
  <c r="S356" i="18"/>
  <c r="Q356" i="18"/>
  <c r="I356" i="18"/>
  <c r="M356" i="18" s="1"/>
  <c r="S355" i="18"/>
  <c r="Q355" i="18"/>
  <c r="I355" i="18"/>
  <c r="S354" i="18"/>
  <c r="Q354" i="18"/>
  <c r="I354" i="18"/>
  <c r="M354" i="18" s="1"/>
  <c r="S353" i="18"/>
  <c r="Q353" i="18"/>
  <c r="I353" i="18"/>
  <c r="M353" i="18" s="1"/>
  <c r="S352" i="18"/>
  <c r="Q352" i="18"/>
  <c r="I352" i="18"/>
  <c r="M352" i="18" s="1"/>
  <c r="S351" i="18"/>
  <c r="Q351" i="18"/>
  <c r="I351" i="18"/>
  <c r="S350" i="18"/>
  <c r="Q350" i="18"/>
  <c r="I350" i="18"/>
  <c r="M350" i="18" s="1"/>
  <c r="S349" i="18"/>
  <c r="Q349" i="18"/>
  <c r="I349" i="18"/>
  <c r="S348" i="18"/>
  <c r="Q348" i="18"/>
  <c r="I348" i="18"/>
  <c r="S347" i="18"/>
  <c r="Q347" i="18"/>
  <c r="I347" i="18"/>
  <c r="S346" i="18"/>
  <c r="Q346" i="18"/>
  <c r="I346" i="18"/>
  <c r="S345" i="18"/>
  <c r="Q345" i="18"/>
  <c r="I345" i="18"/>
  <c r="S344" i="18"/>
  <c r="Q344" i="18"/>
  <c r="I344" i="18"/>
  <c r="S343" i="18"/>
  <c r="Q343" i="18"/>
  <c r="I343" i="18"/>
  <c r="S342" i="18"/>
  <c r="Q342" i="18"/>
  <c r="I342" i="18"/>
  <c r="S341" i="18"/>
  <c r="Q341" i="18"/>
  <c r="I341" i="18"/>
  <c r="S340" i="18"/>
  <c r="Q340" i="18"/>
  <c r="I340" i="18"/>
  <c r="S339" i="18"/>
  <c r="Q339" i="18"/>
  <c r="I339" i="18"/>
  <c r="S338" i="18"/>
  <c r="Q338" i="18"/>
  <c r="I338" i="18"/>
  <c r="S337" i="18"/>
  <c r="Q337" i="18"/>
  <c r="I337" i="18"/>
  <c r="S336" i="18"/>
  <c r="Q336" i="18"/>
  <c r="I336" i="18"/>
  <c r="S335" i="18"/>
  <c r="Q335" i="18"/>
  <c r="I335" i="18"/>
  <c r="S334" i="18"/>
  <c r="Q334" i="18"/>
  <c r="I334" i="18"/>
  <c r="S333" i="18"/>
  <c r="Q333" i="18"/>
  <c r="I333" i="18"/>
  <c r="S332" i="18"/>
  <c r="Q332" i="18"/>
  <c r="I332" i="18"/>
  <c r="S331" i="18"/>
  <c r="Q331" i="18"/>
  <c r="I331" i="18"/>
  <c r="S330" i="18"/>
  <c r="Q330" i="18"/>
  <c r="I330" i="18"/>
  <c r="S329" i="18"/>
  <c r="Q329" i="18"/>
  <c r="I329" i="18"/>
  <c r="S328" i="18"/>
  <c r="Q328" i="18"/>
  <c r="I328" i="18"/>
  <c r="S327" i="18"/>
  <c r="Q327" i="18"/>
  <c r="I327" i="18"/>
  <c r="S326" i="18"/>
  <c r="Q326" i="18"/>
  <c r="I326" i="18"/>
  <c r="S325" i="18"/>
  <c r="Q325" i="18"/>
  <c r="I325" i="18"/>
  <c r="S324" i="18"/>
  <c r="Q324" i="18"/>
  <c r="I324" i="18"/>
  <c r="S323" i="18"/>
  <c r="Q323" i="18"/>
  <c r="I323" i="18"/>
  <c r="S322" i="18"/>
  <c r="Q322" i="18"/>
  <c r="I322" i="18"/>
  <c r="S321" i="18"/>
  <c r="Q321" i="18"/>
  <c r="I321" i="18"/>
  <c r="S320" i="18"/>
  <c r="Q320" i="18"/>
  <c r="I320" i="18"/>
  <c r="S319" i="18"/>
  <c r="Q319" i="18"/>
  <c r="I319" i="18"/>
  <c r="S318" i="18"/>
  <c r="Q318" i="18"/>
  <c r="I318" i="18"/>
  <c r="S317" i="18"/>
  <c r="Q317" i="18"/>
  <c r="I317" i="18"/>
  <c r="S316" i="18"/>
  <c r="Q316" i="18"/>
  <c r="I316" i="18"/>
  <c r="S315" i="18"/>
  <c r="Q315" i="18"/>
  <c r="I315" i="18"/>
  <c r="S314" i="18"/>
  <c r="Q314" i="18"/>
  <c r="I314" i="18"/>
  <c r="S313" i="18"/>
  <c r="Q313" i="18"/>
  <c r="I313" i="18"/>
  <c r="S312" i="18"/>
  <c r="Q312" i="18"/>
  <c r="I312" i="18"/>
  <c r="S311" i="18"/>
  <c r="Q311" i="18"/>
  <c r="I311" i="18"/>
  <c r="S310" i="18"/>
  <c r="Q310" i="18"/>
  <c r="I310" i="18"/>
  <c r="S309" i="18"/>
  <c r="Q309" i="18"/>
  <c r="I309" i="18"/>
  <c r="S308" i="18"/>
  <c r="Q308" i="18"/>
  <c r="I308" i="18"/>
  <c r="S307" i="18"/>
  <c r="Q307" i="18"/>
  <c r="I307" i="18"/>
  <c r="S306" i="18"/>
  <c r="Q306" i="18"/>
  <c r="I306" i="18"/>
  <c r="S305" i="18"/>
  <c r="Q305" i="18"/>
  <c r="I305" i="18"/>
  <c r="S304" i="18"/>
  <c r="Q304" i="18"/>
  <c r="I304" i="18"/>
  <c r="S303" i="18"/>
  <c r="Q303" i="18"/>
  <c r="I303" i="18"/>
  <c r="S302" i="18"/>
  <c r="Q302" i="18"/>
  <c r="I302" i="18"/>
  <c r="S301" i="18"/>
  <c r="Q301" i="18"/>
  <c r="I301" i="18"/>
  <c r="S300" i="18"/>
  <c r="Q300" i="18"/>
  <c r="I300" i="18"/>
  <c r="S299" i="18"/>
  <c r="Q299" i="18"/>
  <c r="I299" i="18"/>
  <c r="S298" i="18"/>
  <c r="Q298" i="18"/>
  <c r="I298" i="18"/>
  <c r="S297" i="18"/>
  <c r="Q297" i="18"/>
  <c r="I297" i="18"/>
  <c r="S296" i="18"/>
  <c r="Q296" i="18"/>
  <c r="I296" i="18"/>
  <c r="S295" i="18"/>
  <c r="Q295" i="18"/>
  <c r="I295" i="18"/>
  <c r="S294" i="18"/>
  <c r="Q294" i="18"/>
  <c r="I294" i="18"/>
  <c r="S293" i="18"/>
  <c r="Q293" i="18"/>
  <c r="I293" i="18"/>
  <c r="S292" i="18"/>
  <c r="Q292" i="18"/>
  <c r="I292" i="18"/>
  <c r="S291" i="18"/>
  <c r="Q291" i="18"/>
  <c r="I291" i="18"/>
  <c r="S290" i="18"/>
  <c r="Q290" i="18"/>
  <c r="I290" i="18"/>
  <c r="S289" i="18"/>
  <c r="Q289" i="18"/>
  <c r="I289" i="18"/>
  <c r="S288" i="18"/>
  <c r="Q288" i="18"/>
  <c r="I288" i="18"/>
  <c r="S287" i="18"/>
  <c r="Q287" i="18"/>
  <c r="I287" i="18"/>
  <c r="S286" i="18"/>
  <c r="Q286" i="18"/>
  <c r="I286" i="18"/>
  <c r="S285" i="18"/>
  <c r="Q285" i="18"/>
  <c r="I285" i="18"/>
  <c r="S284" i="18"/>
  <c r="Q284" i="18"/>
  <c r="I284" i="18"/>
  <c r="S283" i="18"/>
  <c r="Q283" i="18"/>
  <c r="I283" i="18"/>
  <c r="S282" i="18"/>
  <c r="Q282" i="18"/>
  <c r="I282" i="18"/>
  <c r="S281" i="18"/>
  <c r="Q281" i="18"/>
  <c r="I281" i="18"/>
  <c r="S280" i="18"/>
  <c r="Q280" i="18"/>
  <c r="I280" i="18"/>
  <c r="S279" i="18"/>
  <c r="Q279" i="18"/>
  <c r="I279" i="18"/>
  <c r="M279" i="18" s="1"/>
  <c r="S278" i="18"/>
  <c r="Q278" i="18"/>
  <c r="I278" i="18"/>
  <c r="M278" i="18" s="1"/>
  <c r="S277" i="18"/>
  <c r="Q277" i="18"/>
  <c r="I277" i="18"/>
  <c r="S276" i="18"/>
  <c r="Q276" i="18"/>
  <c r="I276" i="18"/>
  <c r="S275" i="18"/>
  <c r="Q275" i="18"/>
  <c r="I275" i="18"/>
  <c r="S274" i="18"/>
  <c r="Q274" i="18"/>
  <c r="I274" i="18"/>
  <c r="M274" i="18" s="1"/>
  <c r="S273" i="18"/>
  <c r="Q273" i="18"/>
  <c r="I273" i="18"/>
  <c r="M273" i="18" s="1"/>
  <c r="S272" i="18"/>
  <c r="Q272" i="18"/>
  <c r="I272" i="18"/>
  <c r="M272" i="18" s="1"/>
  <c r="S271" i="18"/>
  <c r="Q271" i="18"/>
  <c r="I271" i="18"/>
  <c r="S270" i="18"/>
  <c r="Q270" i="18"/>
  <c r="I270" i="18"/>
  <c r="S269" i="18"/>
  <c r="Q269" i="18"/>
  <c r="I269" i="18"/>
  <c r="S268" i="18"/>
  <c r="Q268" i="18"/>
  <c r="I268" i="18"/>
  <c r="S267" i="18"/>
  <c r="Q267" i="18"/>
  <c r="I267" i="18"/>
  <c r="S266" i="18"/>
  <c r="Q266" i="18"/>
  <c r="I266" i="18"/>
  <c r="M266" i="18" s="1"/>
  <c r="S265" i="18"/>
  <c r="Q265" i="18"/>
  <c r="I265" i="18"/>
  <c r="S264" i="18"/>
  <c r="Q264" i="18"/>
  <c r="I264" i="18"/>
  <c r="S263" i="18"/>
  <c r="Q263" i="18"/>
  <c r="I263" i="18"/>
  <c r="M263" i="18" s="1"/>
  <c r="S262" i="18"/>
  <c r="Q262" i="18"/>
  <c r="I262" i="18"/>
  <c r="S261" i="18"/>
  <c r="Q261" i="18"/>
  <c r="I261" i="18"/>
  <c r="M261" i="18" s="1"/>
  <c r="S260" i="18"/>
  <c r="Q260" i="18"/>
  <c r="I260" i="18"/>
  <c r="S259" i="18"/>
  <c r="Q259" i="18"/>
  <c r="I259" i="18"/>
  <c r="M259" i="18" s="1"/>
  <c r="S258" i="18"/>
  <c r="Q258" i="18"/>
  <c r="I258" i="18"/>
  <c r="S257" i="18"/>
  <c r="Q257" i="18"/>
  <c r="I257" i="18"/>
  <c r="M257" i="18" s="1"/>
  <c r="S256" i="18"/>
  <c r="Q256" i="18"/>
  <c r="I256" i="18"/>
  <c r="M256" i="18" s="1"/>
  <c r="S255" i="18"/>
  <c r="Q255" i="18"/>
  <c r="I255" i="18"/>
  <c r="S254" i="18"/>
  <c r="Q254" i="18"/>
  <c r="I254" i="18"/>
  <c r="S253" i="18"/>
  <c r="Q253" i="18"/>
  <c r="I253" i="18"/>
  <c r="M253" i="18" s="1"/>
  <c r="S252" i="18"/>
  <c r="Q252" i="18"/>
  <c r="I252" i="18"/>
  <c r="S251" i="18"/>
  <c r="Q251" i="18"/>
  <c r="I251" i="18"/>
  <c r="M251" i="18" s="1"/>
  <c r="S250" i="18"/>
  <c r="Q250" i="18"/>
  <c r="I250" i="18"/>
  <c r="S249" i="18"/>
  <c r="Q249" i="18"/>
  <c r="I249" i="18"/>
  <c r="S248" i="18"/>
  <c r="Q248" i="18"/>
  <c r="I248" i="18"/>
  <c r="M248" i="18" s="1"/>
  <c r="S247" i="18"/>
  <c r="Q247" i="18"/>
  <c r="I247" i="18"/>
  <c r="S246" i="18"/>
  <c r="Q246" i="18"/>
  <c r="I246" i="18"/>
  <c r="S245" i="18"/>
  <c r="Q245" i="18"/>
  <c r="I245" i="18"/>
  <c r="S244" i="18"/>
  <c r="Q244" i="18"/>
  <c r="I244" i="18"/>
  <c r="S243" i="18"/>
  <c r="Q243" i="18"/>
  <c r="I243" i="18"/>
  <c r="M243" i="18" s="1"/>
  <c r="S242" i="18"/>
  <c r="Q242" i="18"/>
  <c r="I242" i="18"/>
  <c r="S241" i="18"/>
  <c r="Q241" i="18"/>
  <c r="I241" i="18"/>
  <c r="S240" i="18"/>
  <c r="Q240" i="18"/>
  <c r="I240" i="18"/>
  <c r="M240" i="18" s="1"/>
  <c r="S239" i="18"/>
  <c r="Q239" i="18"/>
  <c r="I239" i="18"/>
  <c r="M239" i="18" s="1"/>
  <c r="S238" i="18"/>
  <c r="Q238" i="18"/>
  <c r="I238" i="18"/>
  <c r="M238" i="18" s="1"/>
  <c r="S237" i="18"/>
  <c r="Q237" i="18"/>
  <c r="I237" i="18"/>
  <c r="M237" i="18" s="1"/>
  <c r="S236" i="18"/>
  <c r="Q236" i="18"/>
  <c r="I236" i="18"/>
  <c r="M236" i="18" s="1"/>
  <c r="S235" i="18"/>
  <c r="Q235" i="18"/>
  <c r="I235" i="18"/>
  <c r="M235" i="18" s="1"/>
  <c r="S234" i="18"/>
  <c r="Q234" i="18"/>
  <c r="I234" i="18"/>
  <c r="M234" i="18" s="1"/>
  <c r="S233" i="18"/>
  <c r="Q233" i="18"/>
  <c r="I233" i="18"/>
  <c r="S232" i="18"/>
  <c r="Q232" i="18"/>
  <c r="I232" i="18"/>
  <c r="S231" i="18"/>
  <c r="Q231" i="18"/>
  <c r="I231" i="18"/>
  <c r="S230" i="18"/>
  <c r="Q230" i="18"/>
  <c r="I230" i="18"/>
  <c r="S229" i="18"/>
  <c r="Q229" i="18"/>
  <c r="I229" i="18"/>
  <c r="S228" i="18"/>
  <c r="Q228" i="18"/>
  <c r="I228" i="18"/>
  <c r="S227" i="18"/>
  <c r="Q227" i="18"/>
  <c r="I227" i="18"/>
  <c r="S226" i="18"/>
  <c r="Q226" i="18"/>
  <c r="I226" i="18"/>
  <c r="S225" i="18"/>
  <c r="Q225" i="18"/>
  <c r="I225" i="18"/>
  <c r="S224" i="18"/>
  <c r="Q224" i="18"/>
  <c r="I224" i="18"/>
  <c r="S223" i="18"/>
  <c r="Q223" i="18"/>
  <c r="I223" i="18"/>
  <c r="S222" i="18"/>
  <c r="I222" i="18"/>
  <c r="S221" i="18"/>
  <c r="I221" i="18"/>
  <c r="S220" i="18"/>
  <c r="I220" i="18"/>
  <c r="S219" i="18"/>
  <c r="I219" i="18"/>
  <c r="S218" i="18"/>
  <c r="Q218" i="18"/>
  <c r="I218" i="18"/>
  <c r="S217" i="18"/>
  <c r="Q217" i="18"/>
  <c r="I217" i="18"/>
  <c r="S216" i="18"/>
  <c r="Q216" i="18"/>
  <c r="I216" i="18"/>
  <c r="S215" i="18"/>
  <c r="Q215" i="18"/>
  <c r="I215" i="18"/>
  <c r="S214" i="18"/>
  <c r="Q214" i="18"/>
  <c r="I214" i="18"/>
  <c r="S213" i="18"/>
  <c r="Q213" i="18"/>
  <c r="I213" i="18"/>
  <c r="S212" i="18"/>
  <c r="Q212" i="18"/>
  <c r="I212" i="18"/>
  <c r="S211" i="18"/>
  <c r="Q211" i="18"/>
  <c r="I211" i="18"/>
  <c r="S210" i="18"/>
  <c r="Q210" i="18"/>
  <c r="I210" i="18"/>
  <c r="S209" i="18"/>
  <c r="Q209" i="18"/>
  <c r="I209" i="18"/>
  <c r="S208" i="18"/>
  <c r="Q208" i="18"/>
  <c r="I208" i="18"/>
  <c r="S207" i="18"/>
  <c r="Q207" i="18"/>
  <c r="I207" i="18"/>
  <c r="S206" i="18"/>
  <c r="Q206" i="18"/>
  <c r="I206" i="18"/>
  <c r="S205" i="18"/>
  <c r="Q205" i="18"/>
  <c r="I205" i="18"/>
  <c r="S204" i="18"/>
  <c r="Q204" i="18"/>
  <c r="I204" i="18"/>
  <c r="S203" i="18"/>
  <c r="Q203" i="18"/>
  <c r="I203" i="18"/>
  <c r="S202" i="18"/>
  <c r="Q202" i="18"/>
  <c r="I202" i="18"/>
  <c r="S201" i="18"/>
  <c r="Q201" i="18"/>
  <c r="I201" i="18"/>
  <c r="S200" i="18"/>
  <c r="Q200" i="18"/>
  <c r="I200" i="18"/>
  <c r="S199" i="18"/>
  <c r="Q199" i="18"/>
  <c r="I199" i="18"/>
  <c r="S198" i="18"/>
  <c r="Q198" i="18"/>
  <c r="I198" i="18"/>
  <c r="S197" i="18"/>
  <c r="Q197" i="18"/>
  <c r="I197" i="18"/>
  <c r="S196" i="18"/>
  <c r="Q196" i="18"/>
  <c r="I196" i="18"/>
  <c r="S195" i="18"/>
  <c r="Q195" i="18"/>
  <c r="I195" i="18"/>
  <c r="S194" i="18"/>
  <c r="Q194" i="18"/>
  <c r="I194" i="18"/>
  <c r="S193" i="18"/>
  <c r="Q193" i="18"/>
  <c r="I193" i="18"/>
  <c r="S192" i="18"/>
  <c r="Q192" i="18"/>
  <c r="I192" i="18"/>
  <c r="S191" i="18"/>
  <c r="Q191" i="18"/>
  <c r="I191" i="18"/>
  <c r="S190" i="18"/>
  <c r="Q190" i="18"/>
  <c r="I190" i="18"/>
  <c r="S189" i="18"/>
  <c r="Q189" i="18"/>
  <c r="I189" i="18"/>
  <c r="S188" i="18"/>
  <c r="Q188" i="18"/>
  <c r="I188" i="18"/>
  <c r="S187" i="18"/>
  <c r="Q187" i="18"/>
  <c r="I187" i="18"/>
  <c r="S186" i="18"/>
  <c r="Q186" i="18"/>
  <c r="I186" i="18"/>
  <c r="S185" i="18"/>
  <c r="Q185" i="18"/>
  <c r="I185" i="18"/>
  <c r="S184" i="18"/>
  <c r="Q184" i="18"/>
  <c r="I184" i="18"/>
  <c r="S183" i="18"/>
  <c r="Q183" i="18"/>
  <c r="I183" i="18"/>
  <c r="S182" i="18"/>
  <c r="Q182" i="18"/>
  <c r="I182" i="18"/>
  <c r="S181" i="18"/>
  <c r="Q181" i="18"/>
  <c r="I181" i="18"/>
  <c r="S180" i="18"/>
  <c r="Q180" i="18"/>
  <c r="I180" i="18"/>
  <c r="S179" i="18"/>
  <c r="Q179" i="18"/>
  <c r="I179" i="18"/>
  <c r="S178" i="18"/>
  <c r="Q178" i="18"/>
  <c r="I178" i="18"/>
  <c r="S177" i="18"/>
  <c r="Q177" i="18"/>
  <c r="I177" i="18"/>
  <c r="S176" i="18"/>
  <c r="Q176" i="18"/>
  <c r="I176" i="18"/>
  <c r="S175" i="18"/>
  <c r="Q175" i="18"/>
  <c r="I175" i="18"/>
  <c r="S174" i="18"/>
  <c r="Q174" i="18"/>
  <c r="I174" i="18"/>
  <c r="S173" i="18"/>
  <c r="Q173" i="18"/>
  <c r="I173" i="18"/>
  <c r="S172" i="18"/>
  <c r="Q172" i="18"/>
  <c r="I172" i="18"/>
  <c r="S171" i="18"/>
  <c r="Q171" i="18"/>
  <c r="I171" i="18"/>
  <c r="S170" i="18"/>
  <c r="Q170" i="18"/>
  <c r="I170" i="18"/>
  <c r="S169" i="18"/>
  <c r="Q169" i="18"/>
  <c r="I169" i="18"/>
  <c r="S168" i="18"/>
  <c r="Q168" i="18"/>
  <c r="I168" i="18"/>
  <c r="S167" i="18"/>
  <c r="Q167" i="18"/>
  <c r="I167" i="18"/>
  <c r="S166" i="18"/>
  <c r="Q166" i="18"/>
  <c r="I166" i="18"/>
  <c r="S165" i="18"/>
  <c r="Q165" i="18"/>
  <c r="I165" i="18"/>
  <c r="S164" i="18"/>
  <c r="Q164" i="18"/>
  <c r="I164" i="18"/>
  <c r="S163" i="18"/>
  <c r="Q163" i="18"/>
  <c r="I163" i="18"/>
  <c r="S162" i="18"/>
  <c r="Q162" i="18"/>
  <c r="I162" i="18"/>
  <c r="S161" i="18"/>
  <c r="Q161" i="18"/>
  <c r="I161" i="18"/>
  <c r="S160" i="18"/>
  <c r="Q160" i="18"/>
  <c r="I160" i="18"/>
  <c r="S159" i="18"/>
  <c r="Q159" i="18"/>
  <c r="I159" i="18"/>
  <c r="S158" i="18"/>
  <c r="Q158" i="18"/>
  <c r="I158" i="18"/>
  <c r="S157" i="18"/>
  <c r="Q157" i="18"/>
  <c r="I157" i="18"/>
  <c r="S156" i="18"/>
  <c r="Q156" i="18"/>
  <c r="I156" i="18"/>
  <c r="S155" i="18"/>
  <c r="Q155" i="18"/>
  <c r="I155" i="18"/>
  <c r="S154" i="18"/>
  <c r="Q154" i="18"/>
  <c r="I154" i="18"/>
  <c r="S153" i="18"/>
  <c r="Q153" i="18"/>
  <c r="I153" i="18"/>
  <c r="S152" i="18"/>
  <c r="I152" i="18"/>
  <c r="S151" i="18"/>
  <c r="I151" i="18"/>
  <c r="S150" i="18"/>
  <c r="I150" i="18"/>
  <c r="S149" i="18"/>
  <c r="I149" i="18"/>
  <c r="S148" i="18"/>
  <c r="Q148" i="18"/>
  <c r="I148" i="18"/>
  <c r="S147" i="18"/>
  <c r="Q147" i="18"/>
  <c r="I147" i="18"/>
  <c r="S146" i="18"/>
  <c r="Q146" i="18"/>
  <c r="I146" i="18"/>
  <c r="S145" i="18"/>
  <c r="Q145" i="18"/>
  <c r="I145" i="18"/>
  <c r="S144" i="18"/>
  <c r="Q144" i="18"/>
  <c r="I144" i="18"/>
  <c r="S143" i="18"/>
  <c r="Q143" i="18"/>
  <c r="I143" i="18"/>
  <c r="S142" i="18"/>
  <c r="Q142" i="18"/>
  <c r="I142" i="18"/>
  <c r="S141" i="18"/>
  <c r="Q141" i="18"/>
  <c r="I141" i="18"/>
  <c r="S140" i="18"/>
  <c r="Q140" i="18"/>
  <c r="I140" i="18"/>
  <c r="S139" i="18"/>
  <c r="Q139" i="18"/>
  <c r="I139" i="18"/>
  <c r="S138" i="18"/>
  <c r="Q138" i="18"/>
  <c r="I138" i="18"/>
  <c r="S137" i="18"/>
  <c r="Q137" i="18"/>
  <c r="I137" i="18"/>
  <c r="S136" i="18"/>
  <c r="Q136" i="18"/>
  <c r="I136" i="18"/>
  <c r="S135" i="18"/>
  <c r="Q135" i="18"/>
  <c r="I135" i="18"/>
  <c r="S134" i="18"/>
  <c r="Q134" i="18"/>
  <c r="I134" i="18"/>
  <c r="S133" i="18"/>
  <c r="Q133" i="18"/>
  <c r="I133" i="18"/>
  <c r="S132" i="18"/>
  <c r="Q132" i="18"/>
  <c r="I132" i="18"/>
  <c r="S131" i="18"/>
  <c r="Q131" i="18"/>
  <c r="I131" i="18"/>
  <c r="S130" i="18"/>
  <c r="Q130" i="18"/>
  <c r="I130" i="18"/>
  <c r="S129" i="18"/>
  <c r="Q129" i="18"/>
  <c r="I129" i="18"/>
  <c r="S128" i="18"/>
  <c r="Q128" i="18"/>
  <c r="I128" i="18"/>
  <c r="S127" i="18"/>
  <c r="Q127" i="18"/>
  <c r="I127" i="18"/>
  <c r="S126" i="18"/>
  <c r="Q126" i="18"/>
  <c r="I126" i="18"/>
  <c r="S125" i="18"/>
  <c r="Q125" i="18"/>
  <c r="I125" i="18"/>
  <c r="S124" i="18"/>
  <c r="Q124" i="18"/>
  <c r="I124" i="18"/>
  <c r="S123" i="18"/>
  <c r="Q123" i="18"/>
  <c r="I123" i="18"/>
  <c r="S122" i="18"/>
  <c r="Q122" i="18"/>
  <c r="I122" i="18"/>
  <c r="S121" i="18"/>
  <c r="Q121" i="18"/>
  <c r="I121" i="18"/>
  <c r="S120" i="18"/>
  <c r="Q120" i="18"/>
  <c r="I120" i="18"/>
  <c r="S119" i="18"/>
  <c r="Q119" i="18"/>
  <c r="I119" i="18"/>
  <c r="S118" i="18"/>
  <c r="Q118" i="18"/>
  <c r="I118" i="18"/>
  <c r="S117" i="18"/>
  <c r="Q117" i="18"/>
  <c r="I117" i="18"/>
  <c r="S116" i="18"/>
  <c r="Q116" i="18"/>
  <c r="I116" i="18"/>
  <c r="S115" i="18"/>
  <c r="Q115" i="18"/>
  <c r="I115" i="18"/>
  <c r="S114" i="18"/>
  <c r="Q114" i="18"/>
  <c r="I114" i="18"/>
  <c r="S113" i="18"/>
  <c r="Q113" i="18"/>
  <c r="I113" i="18"/>
  <c r="S112" i="18"/>
  <c r="Q112" i="18"/>
  <c r="I112" i="18"/>
  <c r="S111" i="18"/>
  <c r="Q111" i="18"/>
  <c r="I111" i="18"/>
  <c r="S110" i="18"/>
  <c r="Q110" i="18"/>
  <c r="I110" i="18"/>
  <c r="S109" i="18"/>
  <c r="Q109" i="18"/>
  <c r="I109" i="18"/>
  <c r="S108" i="18"/>
  <c r="Q108" i="18"/>
  <c r="I108" i="18"/>
  <c r="S107" i="18"/>
  <c r="Q107" i="18"/>
  <c r="I107" i="18"/>
  <c r="S106" i="18"/>
  <c r="Q106" i="18"/>
  <c r="I106" i="18"/>
  <c r="S105" i="18"/>
  <c r="Q105" i="18"/>
  <c r="I105" i="18"/>
  <c r="S104" i="18"/>
  <c r="Q104" i="18"/>
  <c r="I104" i="18"/>
  <c r="S103" i="18"/>
  <c r="Q103" i="18"/>
  <c r="I103" i="18"/>
  <c r="S102" i="18"/>
  <c r="Q102" i="18"/>
  <c r="I102" i="18"/>
  <c r="S101" i="18"/>
  <c r="Q101" i="18"/>
  <c r="I101" i="18"/>
  <c r="S100" i="18"/>
  <c r="Q100" i="18"/>
  <c r="I100" i="18"/>
  <c r="S99" i="18"/>
  <c r="Q99" i="18"/>
  <c r="I99" i="18"/>
  <c r="S98" i="18"/>
  <c r="Q98" i="18"/>
  <c r="I98" i="18"/>
  <c r="S97" i="18"/>
  <c r="Q97" i="18"/>
  <c r="I97" i="18"/>
  <c r="S96" i="18"/>
  <c r="Q96" i="18"/>
  <c r="I96" i="18"/>
  <c r="S95" i="18"/>
  <c r="Q95" i="18"/>
  <c r="I95" i="18"/>
  <c r="S94" i="18"/>
  <c r="Q94" i="18"/>
  <c r="I94" i="18"/>
  <c r="S93" i="18"/>
  <c r="Q93" i="18"/>
  <c r="I93" i="18"/>
  <c r="S92" i="18"/>
  <c r="Q92" i="18"/>
  <c r="I92" i="18"/>
  <c r="S91" i="18"/>
  <c r="Q91" i="18"/>
  <c r="I91" i="18"/>
  <c r="S90" i="18"/>
  <c r="Q90" i="18"/>
  <c r="I90" i="18"/>
  <c r="S89" i="18"/>
  <c r="Q89" i="18"/>
  <c r="I89" i="18"/>
  <c r="S88" i="18"/>
  <c r="Q88" i="18"/>
  <c r="I88" i="18"/>
  <c r="S87" i="18"/>
  <c r="Q87" i="18"/>
  <c r="I87" i="18"/>
  <c r="S86" i="18"/>
  <c r="Q86" i="18"/>
  <c r="I86" i="18"/>
  <c r="S85" i="18"/>
  <c r="Q85" i="18"/>
  <c r="I85" i="18"/>
  <c r="S84" i="18"/>
  <c r="Q84" i="18"/>
  <c r="I84" i="18"/>
  <c r="S83" i="18"/>
  <c r="Q83" i="18"/>
  <c r="I83" i="18"/>
  <c r="S82" i="18"/>
  <c r="I82" i="18"/>
  <c r="S81" i="18"/>
  <c r="I81" i="18"/>
  <c r="S80" i="18"/>
  <c r="I80" i="18"/>
  <c r="S79" i="18"/>
  <c r="I79" i="18"/>
  <c r="S78" i="18"/>
  <c r="Q78" i="18"/>
  <c r="I78" i="18"/>
  <c r="S77" i="18"/>
  <c r="Q77" i="18"/>
  <c r="I77" i="18"/>
  <c r="S76" i="18"/>
  <c r="Q76" i="18"/>
  <c r="I76" i="18"/>
  <c r="S75" i="18"/>
  <c r="Q75" i="18"/>
  <c r="I75" i="18"/>
  <c r="S74" i="18"/>
  <c r="Q74" i="18"/>
  <c r="I74" i="18"/>
  <c r="S73" i="18"/>
  <c r="Q73" i="18"/>
  <c r="I73" i="18"/>
  <c r="S72" i="18"/>
  <c r="Q72" i="18"/>
  <c r="I72" i="18"/>
  <c r="S71" i="18"/>
  <c r="Q71" i="18"/>
  <c r="I71" i="18"/>
  <c r="S70" i="18"/>
  <c r="Q70" i="18"/>
  <c r="I70" i="18"/>
  <c r="S69" i="18"/>
  <c r="Q69" i="18"/>
  <c r="I69" i="18"/>
  <c r="S68" i="18"/>
  <c r="Q68" i="18"/>
  <c r="I68" i="18"/>
  <c r="S67" i="18"/>
  <c r="Q67" i="18"/>
  <c r="I67" i="18"/>
  <c r="S66" i="18"/>
  <c r="Q66" i="18"/>
  <c r="I66" i="18"/>
  <c r="S65" i="18"/>
  <c r="Q65" i="18"/>
  <c r="I65" i="18"/>
  <c r="S64" i="18"/>
  <c r="Q64" i="18"/>
  <c r="I64" i="18"/>
  <c r="S63" i="18"/>
  <c r="Q63" i="18"/>
  <c r="I63" i="18"/>
  <c r="S62" i="18"/>
  <c r="Q62" i="18"/>
  <c r="I62" i="18"/>
  <c r="S61" i="18"/>
  <c r="Q61" i="18"/>
  <c r="I61" i="18"/>
  <c r="S60" i="18"/>
  <c r="Q60" i="18"/>
  <c r="I60" i="18"/>
  <c r="S59" i="18"/>
  <c r="Q59" i="18"/>
  <c r="I59" i="18"/>
  <c r="S58" i="18"/>
  <c r="Q58" i="18"/>
  <c r="I58" i="18"/>
  <c r="S57" i="18"/>
  <c r="Q57" i="18"/>
  <c r="I57" i="18"/>
  <c r="S56" i="18"/>
  <c r="Q56" i="18"/>
  <c r="I56" i="18"/>
  <c r="S55" i="18"/>
  <c r="Q55" i="18"/>
  <c r="I55" i="18"/>
  <c r="S54" i="18"/>
  <c r="Q54" i="18"/>
  <c r="I54" i="18"/>
  <c r="S53" i="18"/>
  <c r="Q53" i="18"/>
  <c r="I53" i="18"/>
  <c r="S52" i="18"/>
  <c r="Q52" i="18"/>
  <c r="I52" i="18"/>
  <c r="S51" i="18"/>
  <c r="Q51" i="18"/>
  <c r="I51" i="18"/>
  <c r="S50" i="18"/>
  <c r="Q50" i="18"/>
  <c r="I50" i="18"/>
  <c r="S49" i="18"/>
  <c r="Q49" i="18"/>
  <c r="I49" i="18"/>
  <c r="S48" i="18"/>
  <c r="Q48" i="18"/>
  <c r="I48" i="18"/>
  <c r="S47" i="18"/>
  <c r="Q47" i="18"/>
  <c r="I47" i="18"/>
  <c r="S46" i="18"/>
  <c r="Q46" i="18"/>
  <c r="I46" i="18"/>
  <c r="S45" i="18"/>
  <c r="Q45" i="18"/>
  <c r="I45" i="18"/>
  <c r="S44" i="18"/>
  <c r="Q44" i="18"/>
  <c r="I44" i="18"/>
  <c r="S43" i="18"/>
  <c r="Q43" i="18"/>
  <c r="I43" i="18"/>
  <c r="S42" i="18"/>
  <c r="Q42" i="18"/>
  <c r="I42" i="18"/>
  <c r="S41" i="18"/>
  <c r="Q41" i="18"/>
  <c r="I41" i="18"/>
  <c r="S40" i="18"/>
  <c r="Q40" i="18"/>
  <c r="I40" i="18"/>
  <c r="S39" i="18"/>
  <c r="Q39" i="18"/>
  <c r="I39" i="18"/>
  <c r="S38" i="18"/>
  <c r="Q38" i="18"/>
  <c r="I38" i="18"/>
  <c r="S37" i="18"/>
  <c r="Q37" i="18"/>
  <c r="I37" i="18"/>
  <c r="S36" i="18"/>
  <c r="Q36" i="18"/>
  <c r="I36" i="18"/>
  <c r="S35" i="18"/>
  <c r="Q35" i="18"/>
  <c r="I35" i="18"/>
  <c r="S34" i="18"/>
  <c r="Q34" i="18"/>
  <c r="I34" i="18"/>
  <c r="S33" i="18"/>
  <c r="Q33" i="18"/>
  <c r="I33" i="18"/>
  <c r="S32" i="18"/>
  <c r="Q32" i="18"/>
  <c r="I32" i="18"/>
  <c r="S31" i="18"/>
  <c r="Q31" i="18"/>
  <c r="I31" i="18"/>
  <c r="S30" i="18"/>
  <c r="Q30" i="18"/>
  <c r="I30" i="18"/>
  <c r="S29" i="18"/>
  <c r="Q29" i="18"/>
  <c r="I29" i="18"/>
  <c r="S28" i="18"/>
  <c r="Q28" i="18"/>
  <c r="I28" i="18"/>
  <c r="S27" i="18"/>
  <c r="Q27" i="18"/>
  <c r="I27" i="18"/>
  <c r="S26" i="18"/>
  <c r="Q26" i="18"/>
  <c r="I26" i="18"/>
  <c r="S25" i="18"/>
  <c r="Q25" i="18"/>
  <c r="I25" i="18"/>
  <c r="S24" i="18"/>
  <c r="Q24" i="18"/>
  <c r="I24" i="18"/>
  <c r="S23" i="18"/>
  <c r="Q23" i="18"/>
  <c r="I23" i="18"/>
  <c r="S22" i="18"/>
  <c r="Q22" i="18"/>
  <c r="I22" i="18"/>
  <c r="S21" i="18"/>
  <c r="Q21" i="18"/>
  <c r="I21" i="18"/>
  <c r="S20" i="18"/>
  <c r="Q20" i="18"/>
  <c r="I20" i="18"/>
  <c r="S19" i="18"/>
  <c r="Q19" i="18"/>
  <c r="I19" i="18"/>
  <c r="S18" i="18"/>
  <c r="Q18" i="18"/>
  <c r="I18" i="18"/>
  <c r="S17" i="18"/>
  <c r="Q17" i="18"/>
  <c r="I17" i="18"/>
  <c r="S16" i="18"/>
  <c r="Q16" i="18"/>
  <c r="I16" i="18"/>
  <c r="S15" i="18"/>
  <c r="Q15" i="18"/>
  <c r="I15" i="18"/>
  <c r="S14" i="18"/>
  <c r="Q14" i="18"/>
  <c r="I14" i="18"/>
  <c r="S13" i="18"/>
  <c r="Q13" i="18"/>
  <c r="I13" i="18"/>
  <c r="S12" i="18"/>
  <c r="I12" i="18"/>
  <c r="S11" i="18"/>
  <c r="I11" i="18"/>
  <c r="S10" i="18"/>
  <c r="I10" i="18"/>
  <c r="S9" i="18"/>
  <c r="I9" i="18"/>
  <c r="S8" i="18"/>
  <c r="Q8" i="18"/>
  <c r="M8" i="18"/>
  <c r="A3" i="18"/>
  <c r="A1" i="18"/>
  <c r="C614" i="17"/>
  <c r="S613" i="17"/>
  <c r="C612" i="17"/>
  <c r="E611" i="17"/>
  <c r="E614" i="17" s="1"/>
  <c r="B9" i="5" s="1"/>
  <c r="D611" i="17"/>
  <c r="C611" i="17"/>
  <c r="S608" i="17"/>
  <c r="Q608" i="17"/>
  <c r="I608" i="17"/>
  <c r="S607" i="17"/>
  <c r="Q607" i="17"/>
  <c r="I607" i="17"/>
  <c r="S606" i="17"/>
  <c r="Q606" i="17"/>
  <c r="I606" i="17"/>
  <c r="S605" i="17"/>
  <c r="Q605" i="17"/>
  <c r="I605" i="17"/>
  <c r="S604" i="17"/>
  <c r="Q604" i="17"/>
  <c r="I604" i="17"/>
  <c r="S603" i="17"/>
  <c r="Q603" i="17"/>
  <c r="I603" i="17"/>
  <c r="S602" i="17"/>
  <c r="Q602" i="17"/>
  <c r="I602" i="17"/>
  <c r="S601" i="17"/>
  <c r="Q601" i="17"/>
  <c r="I601" i="17"/>
  <c r="S600" i="17"/>
  <c r="Q600" i="17"/>
  <c r="I600" i="17"/>
  <c r="S599" i="17"/>
  <c r="Q599" i="17"/>
  <c r="I599" i="17"/>
  <c r="S598" i="17"/>
  <c r="Q598" i="17"/>
  <c r="I598" i="17"/>
  <c r="S597" i="17"/>
  <c r="Q597" i="17"/>
  <c r="I597" i="17"/>
  <c r="S596" i="17"/>
  <c r="Q596" i="17"/>
  <c r="I596" i="17"/>
  <c r="S595" i="17"/>
  <c r="Q595" i="17"/>
  <c r="I595" i="17"/>
  <c r="S594" i="17"/>
  <c r="Q594" i="17"/>
  <c r="I594" i="17"/>
  <c r="S593" i="17"/>
  <c r="Q593" i="17"/>
  <c r="I593" i="17"/>
  <c r="S592" i="17"/>
  <c r="Q592" i="17"/>
  <c r="I592" i="17"/>
  <c r="S591" i="17"/>
  <c r="Q591" i="17"/>
  <c r="I591" i="17"/>
  <c r="S590" i="17"/>
  <c r="Q590" i="17"/>
  <c r="I590" i="17"/>
  <c r="S589" i="17"/>
  <c r="Q589" i="17"/>
  <c r="I589" i="17"/>
  <c r="S588" i="17"/>
  <c r="Q588" i="17"/>
  <c r="I588" i="17"/>
  <c r="S587" i="17"/>
  <c r="Q587" i="17"/>
  <c r="I587" i="17"/>
  <c r="S586" i="17"/>
  <c r="Q586" i="17"/>
  <c r="I586" i="17"/>
  <c r="S585" i="17"/>
  <c r="Q585" i="17"/>
  <c r="I585" i="17"/>
  <c r="S584" i="17"/>
  <c r="Q584" i="17"/>
  <c r="I584" i="17"/>
  <c r="S583" i="17"/>
  <c r="Q583" i="17"/>
  <c r="I583" i="17"/>
  <c r="S582" i="17"/>
  <c r="Q582" i="17"/>
  <c r="I582" i="17"/>
  <c r="S581" i="17"/>
  <c r="Q581" i="17"/>
  <c r="I581" i="17"/>
  <c r="S580" i="17"/>
  <c r="Q580" i="17"/>
  <c r="I580" i="17"/>
  <c r="S579" i="17"/>
  <c r="Q579" i="17"/>
  <c r="I579" i="17"/>
  <c r="S578" i="17"/>
  <c r="Q578" i="17"/>
  <c r="I578" i="17"/>
  <c r="S577" i="17"/>
  <c r="Q577" i="17"/>
  <c r="I577" i="17"/>
  <c r="S576" i="17"/>
  <c r="Q576" i="17"/>
  <c r="I576" i="17"/>
  <c r="S575" i="17"/>
  <c r="Q575" i="17"/>
  <c r="I575" i="17"/>
  <c r="S574" i="17"/>
  <c r="Q574" i="17"/>
  <c r="I574" i="17"/>
  <c r="S573" i="17"/>
  <c r="Q573" i="17"/>
  <c r="I573" i="17"/>
  <c r="S572" i="17"/>
  <c r="Q572" i="17"/>
  <c r="I572" i="17"/>
  <c r="S571" i="17"/>
  <c r="Q571" i="17"/>
  <c r="I571" i="17"/>
  <c r="S570" i="17"/>
  <c r="Q570" i="17"/>
  <c r="I570" i="17"/>
  <c r="S569" i="17"/>
  <c r="Q569" i="17"/>
  <c r="I569" i="17"/>
  <c r="S568" i="17"/>
  <c r="Q568" i="17"/>
  <c r="I568" i="17"/>
  <c r="S567" i="17"/>
  <c r="Q567" i="17"/>
  <c r="I567" i="17"/>
  <c r="S566" i="17"/>
  <c r="Q566" i="17"/>
  <c r="I566" i="17"/>
  <c r="S565" i="17"/>
  <c r="Q565" i="17"/>
  <c r="I565" i="17"/>
  <c r="S564" i="17"/>
  <c r="Q564" i="17"/>
  <c r="I564" i="17"/>
  <c r="S563" i="17"/>
  <c r="Q563" i="17"/>
  <c r="I563" i="17"/>
  <c r="S562" i="17"/>
  <c r="Q562" i="17"/>
  <c r="I562" i="17"/>
  <c r="S561" i="17"/>
  <c r="Q561" i="17"/>
  <c r="I561" i="17"/>
  <c r="S560" i="17"/>
  <c r="Q560" i="17"/>
  <c r="I560" i="17"/>
  <c r="S559" i="17"/>
  <c r="Q559" i="17"/>
  <c r="I559" i="17"/>
  <c r="S558" i="17"/>
  <c r="Q558" i="17"/>
  <c r="I558" i="17"/>
  <c r="S557" i="17"/>
  <c r="Q557" i="17"/>
  <c r="I557" i="17"/>
  <c r="S556" i="17"/>
  <c r="Q556" i="17"/>
  <c r="I556" i="17"/>
  <c r="S555" i="17"/>
  <c r="Q555" i="17"/>
  <c r="I555" i="17"/>
  <c r="S554" i="17"/>
  <c r="Q554" i="17"/>
  <c r="I554" i="17"/>
  <c r="S553" i="17"/>
  <c r="Q553" i="17"/>
  <c r="I553" i="17"/>
  <c r="S552" i="17"/>
  <c r="Q552" i="17"/>
  <c r="I552" i="17"/>
  <c r="S551" i="17"/>
  <c r="Q551" i="17"/>
  <c r="I551" i="17"/>
  <c r="S550" i="17"/>
  <c r="Q550" i="17"/>
  <c r="I550" i="17"/>
  <c r="S549" i="17"/>
  <c r="Q549" i="17"/>
  <c r="I549" i="17"/>
  <c r="S548" i="17"/>
  <c r="Q548" i="17"/>
  <c r="I548" i="17"/>
  <c r="S547" i="17"/>
  <c r="Q547" i="17"/>
  <c r="I547" i="17"/>
  <c r="S546" i="17"/>
  <c r="Q546" i="17"/>
  <c r="I546" i="17"/>
  <c r="S545" i="17"/>
  <c r="Q545" i="17"/>
  <c r="I545" i="17"/>
  <c r="S544" i="17"/>
  <c r="Q544" i="17"/>
  <c r="I544" i="17"/>
  <c r="S543" i="17"/>
  <c r="Q543" i="17"/>
  <c r="I543" i="17"/>
  <c r="S542" i="17"/>
  <c r="Q542" i="17"/>
  <c r="I542" i="17"/>
  <c r="S541" i="17"/>
  <c r="Q541" i="17"/>
  <c r="I541" i="17"/>
  <c r="S540" i="17"/>
  <c r="Q540" i="17"/>
  <c r="I540" i="17"/>
  <c r="S539" i="17"/>
  <c r="Q539" i="17"/>
  <c r="I539" i="17"/>
  <c r="S538" i="17"/>
  <c r="Q538" i="17"/>
  <c r="I538" i="17"/>
  <c r="S537" i="17"/>
  <c r="Q537" i="17"/>
  <c r="I537" i="17"/>
  <c r="S536" i="17"/>
  <c r="Q536" i="17"/>
  <c r="I536" i="17"/>
  <c r="S535" i="17"/>
  <c r="Q535" i="17"/>
  <c r="I535" i="17"/>
  <c r="S534" i="17"/>
  <c r="Q534" i="17"/>
  <c r="I534" i="17"/>
  <c r="S533" i="17"/>
  <c r="Q533" i="17"/>
  <c r="I533" i="17"/>
  <c r="S532" i="17"/>
  <c r="Q532" i="17"/>
  <c r="I532" i="17"/>
  <c r="S531" i="17"/>
  <c r="Q531" i="17"/>
  <c r="I531" i="17"/>
  <c r="S530" i="17"/>
  <c r="Q530" i="17"/>
  <c r="I530" i="17"/>
  <c r="S529" i="17"/>
  <c r="Q529" i="17"/>
  <c r="I529" i="17"/>
  <c r="S528" i="17"/>
  <c r="Q528" i="17"/>
  <c r="I528" i="17"/>
  <c r="S527" i="17"/>
  <c r="Q527" i="17"/>
  <c r="I527" i="17"/>
  <c r="S526" i="17"/>
  <c r="Q526" i="17"/>
  <c r="I526" i="17"/>
  <c r="S525" i="17"/>
  <c r="Q525" i="17"/>
  <c r="I525" i="17"/>
  <c r="S524" i="17"/>
  <c r="Q524" i="17"/>
  <c r="I524" i="17"/>
  <c r="S523" i="17"/>
  <c r="Q523" i="17"/>
  <c r="I523" i="17"/>
  <c r="S522" i="17"/>
  <c r="Q522" i="17"/>
  <c r="I522" i="17"/>
  <c r="S521" i="17"/>
  <c r="Q521" i="17"/>
  <c r="I521" i="17"/>
  <c r="S520" i="17"/>
  <c r="Q520" i="17"/>
  <c r="I520" i="17"/>
  <c r="S519" i="17"/>
  <c r="Q519" i="17"/>
  <c r="I519" i="17"/>
  <c r="S518" i="17"/>
  <c r="Q518" i="17"/>
  <c r="I518" i="17"/>
  <c r="S517" i="17"/>
  <c r="Q517" i="17"/>
  <c r="I517" i="17"/>
  <c r="S516" i="17"/>
  <c r="Q516" i="17"/>
  <c r="I516" i="17"/>
  <c r="S515" i="17"/>
  <c r="Q515" i="17"/>
  <c r="I515" i="17"/>
  <c r="S514" i="17"/>
  <c r="Q514" i="17"/>
  <c r="I514" i="17"/>
  <c r="S513" i="17"/>
  <c r="Q513" i="17"/>
  <c r="I513" i="17"/>
  <c r="S512" i="17"/>
  <c r="Q512" i="17"/>
  <c r="I512" i="17"/>
  <c r="S511" i="17"/>
  <c r="Q511" i="17"/>
  <c r="I511" i="17"/>
  <c r="S510" i="17"/>
  <c r="Q510" i="17"/>
  <c r="I510" i="17"/>
  <c r="S509" i="17"/>
  <c r="Q509" i="17"/>
  <c r="I509" i="17"/>
  <c r="S508" i="17"/>
  <c r="Q508" i="17"/>
  <c r="I508" i="17"/>
  <c r="S507" i="17"/>
  <c r="Q507" i="17"/>
  <c r="I507" i="17"/>
  <c r="S506" i="17"/>
  <c r="Q506" i="17"/>
  <c r="I506" i="17"/>
  <c r="S505" i="17"/>
  <c r="Q505" i="17"/>
  <c r="I505" i="17"/>
  <c r="S504" i="17"/>
  <c r="Q504" i="17"/>
  <c r="I504" i="17"/>
  <c r="S503" i="17"/>
  <c r="Q503" i="17"/>
  <c r="I503" i="17"/>
  <c r="S502" i="17"/>
  <c r="Q502" i="17"/>
  <c r="I502" i="17"/>
  <c r="S501" i="17"/>
  <c r="Q501" i="17"/>
  <c r="I501" i="17"/>
  <c r="S500" i="17"/>
  <c r="Q500" i="17"/>
  <c r="I500" i="17"/>
  <c r="S499" i="17"/>
  <c r="Q499" i="17"/>
  <c r="I499" i="17"/>
  <c r="S498" i="17"/>
  <c r="Q498" i="17"/>
  <c r="I498" i="17"/>
  <c r="S497" i="17"/>
  <c r="Q497" i="17"/>
  <c r="I497" i="17"/>
  <c r="S496" i="17"/>
  <c r="Q496" i="17"/>
  <c r="I496" i="17"/>
  <c r="S495" i="17"/>
  <c r="Q495" i="17"/>
  <c r="I495" i="17"/>
  <c r="S494" i="17"/>
  <c r="Q494" i="17"/>
  <c r="I494" i="17"/>
  <c r="S493" i="17"/>
  <c r="Q493" i="17"/>
  <c r="I493" i="17"/>
  <c r="S492" i="17"/>
  <c r="Q492" i="17"/>
  <c r="I492" i="17"/>
  <c r="S491" i="17"/>
  <c r="Q491" i="17"/>
  <c r="I491" i="17"/>
  <c r="S490" i="17"/>
  <c r="Q490" i="17"/>
  <c r="I490" i="17"/>
  <c r="S489" i="17"/>
  <c r="Q489" i="17"/>
  <c r="I489" i="17"/>
  <c r="S488" i="17"/>
  <c r="Q488" i="17"/>
  <c r="I488" i="17"/>
  <c r="S487" i="17"/>
  <c r="Q487" i="17"/>
  <c r="I487" i="17"/>
  <c r="S486" i="17"/>
  <c r="Q486" i="17"/>
  <c r="I486" i="17"/>
  <c r="S485" i="17"/>
  <c r="Q485" i="17"/>
  <c r="I485" i="17"/>
  <c r="M485" i="17" s="1"/>
  <c r="S484" i="17"/>
  <c r="Q484" i="17"/>
  <c r="I484" i="17"/>
  <c r="S483" i="17"/>
  <c r="Q483" i="17"/>
  <c r="I483" i="17"/>
  <c r="M483" i="17" s="1"/>
  <c r="S482" i="17"/>
  <c r="Q482" i="17"/>
  <c r="I482" i="17"/>
  <c r="M482" i="17" s="1"/>
  <c r="S481" i="17"/>
  <c r="Q481" i="17"/>
  <c r="I481" i="17"/>
  <c r="M481" i="17" s="1"/>
  <c r="S480" i="17"/>
  <c r="Q480" i="17"/>
  <c r="I480" i="17"/>
  <c r="S479" i="17"/>
  <c r="Q479" i="17"/>
  <c r="I479" i="17"/>
  <c r="S478" i="17"/>
  <c r="Q478" i="17"/>
  <c r="I478" i="17"/>
  <c r="M478" i="17" s="1"/>
  <c r="S477" i="17"/>
  <c r="Q477" i="17"/>
  <c r="I477" i="17"/>
  <c r="M477" i="17" s="1"/>
  <c r="S476" i="17"/>
  <c r="Q476" i="17"/>
  <c r="I476" i="17"/>
  <c r="S475" i="17"/>
  <c r="Q475" i="17"/>
  <c r="I475" i="17"/>
  <c r="S474" i="17"/>
  <c r="Q474" i="17"/>
  <c r="I474" i="17"/>
  <c r="M474" i="17" s="1"/>
  <c r="S473" i="17"/>
  <c r="Q473" i="17"/>
  <c r="I473" i="17"/>
  <c r="M473" i="17" s="1"/>
  <c r="S472" i="17"/>
  <c r="Q472" i="17"/>
  <c r="I472" i="17"/>
  <c r="S471" i="17"/>
  <c r="Q471" i="17"/>
  <c r="I471" i="17"/>
  <c r="S470" i="17"/>
  <c r="Q470" i="17"/>
  <c r="I470" i="17"/>
  <c r="M470" i="17" s="1"/>
  <c r="S469" i="17"/>
  <c r="Q469" i="17"/>
  <c r="I469" i="17"/>
  <c r="M469" i="17" s="1"/>
  <c r="S468" i="17"/>
  <c r="Q468" i="17"/>
  <c r="I468" i="17"/>
  <c r="S467" i="17"/>
  <c r="Q467" i="17"/>
  <c r="I467" i="17"/>
  <c r="S466" i="17"/>
  <c r="Q466" i="17"/>
  <c r="I466" i="17"/>
  <c r="S465" i="17"/>
  <c r="Q465" i="17"/>
  <c r="I465" i="17"/>
  <c r="S464" i="17"/>
  <c r="Q464" i="17"/>
  <c r="I464" i="17"/>
  <c r="S463" i="17"/>
  <c r="Q463" i="17"/>
  <c r="I463" i="17"/>
  <c r="S462" i="17"/>
  <c r="Q462" i="17"/>
  <c r="I462" i="17"/>
  <c r="S461" i="17"/>
  <c r="Q461" i="17"/>
  <c r="I461" i="17"/>
  <c r="S460" i="17"/>
  <c r="Q460" i="17"/>
  <c r="I460" i="17"/>
  <c r="S459" i="17"/>
  <c r="Q459" i="17"/>
  <c r="I459" i="17"/>
  <c r="S458" i="17"/>
  <c r="Q458" i="17"/>
  <c r="I458" i="17"/>
  <c r="S457" i="17"/>
  <c r="Q457" i="17"/>
  <c r="I457" i="17"/>
  <c r="S456" i="17"/>
  <c r="Q456" i="17"/>
  <c r="I456" i="17"/>
  <c r="S455" i="17"/>
  <c r="Q455" i="17"/>
  <c r="I455" i="17"/>
  <c r="S454" i="17"/>
  <c r="Q454" i="17"/>
  <c r="I454" i="17"/>
  <c r="S453" i="17"/>
  <c r="Q453" i="17"/>
  <c r="I453" i="17"/>
  <c r="S452" i="17"/>
  <c r="Q452" i="17"/>
  <c r="I452" i="17"/>
  <c r="S451" i="17"/>
  <c r="Q451" i="17"/>
  <c r="I451" i="17"/>
  <c r="S450" i="17"/>
  <c r="Q450" i="17"/>
  <c r="I450" i="17"/>
  <c r="S449" i="17"/>
  <c r="Q449" i="17"/>
  <c r="I449" i="17"/>
  <c r="S448" i="17"/>
  <c r="Q448" i="17"/>
  <c r="I448" i="17"/>
  <c r="S447" i="17"/>
  <c r="Q447" i="17"/>
  <c r="I447" i="17"/>
  <c r="S446" i="17"/>
  <c r="Q446" i="17"/>
  <c r="I446" i="17"/>
  <c r="S445" i="17"/>
  <c r="Q445" i="17"/>
  <c r="I445" i="17"/>
  <c r="S444" i="17"/>
  <c r="Q444" i="17"/>
  <c r="I444" i="17"/>
  <c r="S443" i="17"/>
  <c r="Q443" i="17"/>
  <c r="I443" i="17"/>
  <c r="S442" i="17"/>
  <c r="Q442" i="17"/>
  <c r="I442" i="17"/>
  <c r="S441" i="17"/>
  <c r="Q441" i="17"/>
  <c r="I441" i="17"/>
  <c r="S440" i="17"/>
  <c r="Q440" i="17"/>
  <c r="I440" i="17"/>
  <c r="S439" i="17"/>
  <c r="Q439" i="17"/>
  <c r="I439" i="17"/>
  <c r="S438" i="17"/>
  <c r="Q438" i="17"/>
  <c r="I438" i="17"/>
  <c r="S437" i="17"/>
  <c r="Q437" i="17"/>
  <c r="I437" i="17"/>
  <c r="S436" i="17"/>
  <c r="Q436" i="17"/>
  <c r="I436" i="17"/>
  <c r="S435" i="17"/>
  <c r="Q435" i="17"/>
  <c r="I435" i="17"/>
  <c r="S434" i="17"/>
  <c r="Q434" i="17"/>
  <c r="I434" i="17"/>
  <c r="S433" i="17"/>
  <c r="Q433" i="17"/>
  <c r="I433" i="17"/>
  <c r="S432" i="17"/>
  <c r="Q432" i="17"/>
  <c r="I432" i="17"/>
  <c r="S431" i="17"/>
  <c r="Q431" i="17"/>
  <c r="I431" i="17"/>
  <c r="S430" i="17"/>
  <c r="Q430" i="17"/>
  <c r="I430" i="17"/>
  <c r="S429" i="17"/>
  <c r="Q429" i="17"/>
  <c r="I429" i="17"/>
  <c r="S428" i="17"/>
  <c r="Q428" i="17"/>
  <c r="I428" i="17"/>
  <c r="S427" i="17"/>
  <c r="Q427" i="17"/>
  <c r="I427" i="17"/>
  <c r="S426" i="17"/>
  <c r="Q426" i="17"/>
  <c r="I426" i="17"/>
  <c r="S425" i="17"/>
  <c r="Q425" i="17"/>
  <c r="I425" i="17"/>
  <c r="S424" i="17"/>
  <c r="Q424" i="17"/>
  <c r="I424" i="17"/>
  <c r="S423" i="17"/>
  <c r="Q423" i="17"/>
  <c r="I423" i="17"/>
  <c r="S422" i="17"/>
  <c r="Q422" i="17"/>
  <c r="I422" i="17"/>
  <c r="M422" i="17" s="1"/>
  <c r="S421" i="17"/>
  <c r="Q421" i="17"/>
  <c r="I421" i="17"/>
  <c r="S420" i="17"/>
  <c r="Q420" i="17"/>
  <c r="I420" i="17"/>
  <c r="S419" i="17"/>
  <c r="Q419" i="17"/>
  <c r="I419" i="17"/>
  <c r="S418" i="17"/>
  <c r="Q418" i="17"/>
  <c r="I418" i="17"/>
  <c r="S417" i="17"/>
  <c r="Q417" i="17"/>
  <c r="I417" i="17"/>
  <c r="S416" i="17"/>
  <c r="Q416" i="17"/>
  <c r="I416" i="17"/>
  <c r="S415" i="17"/>
  <c r="Q415" i="17"/>
  <c r="I415" i="17"/>
  <c r="S414" i="17"/>
  <c r="Q414" i="17"/>
  <c r="I414" i="17"/>
  <c r="S413" i="17"/>
  <c r="Q413" i="17"/>
  <c r="I413" i="17"/>
  <c r="S412" i="17"/>
  <c r="Q412" i="17"/>
  <c r="I412" i="17"/>
  <c r="S411" i="17"/>
  <c r="Q411" i="17"/>
  <c r="I411" i="17"/>
  <c r="S410" i="17"/>
  <c r="Q410" i="17"/>
  <c r="I410" i="17"/>
  <c r="S409" i="17"/>
  <c r="Q409" i="17"/>
  <c r="I409" i="17"/>
  <c r="S408" i="17"/>
  <c r="Q408" i="17"/>
  <c r="I408" i="17"/>
  <c r="S407" i="17"/>
  <c r="Q407" i="17"/>
  <c r="I407" i="17"/>
  <c r="S406" i="17"/>
  <c r="Q406" i="17"/>
  <c r="I406" i="17"/>
  <c r="S405" i="17"/>
  <c r="Q405" i="17"/>
  <c r="I405" i="17"/>
  <c r="S404" i="17"/>
  <c r="Q404" i="17"/>
  <c r="I404" i="17"/>
  <c r="S403" i="17"/>
  <c r="Q403" i="17"/>
  <c r="I403" i="17"/>
  <c r="S402" i="17"/>
  <c r="Q402" i="17"/>
  <c r="I402" i="17"/>
  <c r="S401" i="17"/>
  <c r="Q401" i="17"/>
  <c r="I401" i="17"/>
  <c r="S400" i="17"/>
  <c r="Q400" i="17"/>
  <c r="I400" i="17"/>
  <c r="S399" i="17"/>
  <c r="Q399" i="17"/>
  <c r="I399" i="17"/>
  <c r="S398" i="17"/>
  <c r="Q398" i="17"/>
  <c r="I398" i="17"/>
  <c r="S397" i="17"/>
  <c r="Q397" i="17"/>
  <c r="I397" i="17"/>
  <c r="S396" i="17"/>
  <c r="Q396" i="17"/>
  <c r="I396" i="17"/>
  <c r="S395" i="17"/>
  <c r="Q395" i="17"/>
  <c r="I395" i="17"/>
  <c r="S394" i="17"/>
  <c r="Q394" i="17"/>
  <c r="I394" i="17"/>
  <c r="S393" i="17"/>
  <c r="Q393" i="17"/>
  <c r="I393" i="17"/>
  <c r="S392" i="17"/>
  <c r="Q392" i="17"/>
  <c r="I392" i="17"/>
  <c r="S391" i="17"/>
  <c r="Q391" i="17"/>
  <c r="I391" i="17"/>
  <c r="S390" i="17"/>
  <c r="Q390" i="17"/>
  <c r="I390" i="17"/>
  <c r="S389" i="17"/>
  <c r="Q389" i="17"/>
  <c r="I389" i="17"/>
  <c r="S388" i="17"/>
  <c r="Q388" i="17"/>
  <c r="I388" i="17"/>
  <c r="S387" i="17"/>
  <c r="Q387" i="17"/>
  <c r="I387" i="17"/>
  <c r="S386" i="17"/>
  <c r="Q386" i="17"/>
  <c r="I386" i="17"/>
  <c r="S385" i="17"/>
  <c r="Q385" i="17"/>
  <c r="I385" i="17"/>
  <c r="S384" i="17"/>
  <c r="Q384" i="17"/>
  <c r="I384" i="17"/>
  <c r="S383" i="17"/>
  <c r="Q383" i="17"/>
  <c r="I383" i="17"/>
  <c r="S382" i="17"/>
  <c r="Q382" i="17"/>
  <c r="I382" i="17"/>
  <c r="S381" i="17"/>
  <c r="Q381" i="17"/>
  <c r="I381" i="17"/>
  <c r="S380" i="17"/>
  <c r="Q380" i="17"/>
  <c r="I380" i="17"/>
  <c r="S379" i="17"/>
  <c r="Q379" i="17"/>
  <c r="I379" i="17"/>
  <c r="S378" i="17"/>
  <c r="Q378" i="17"/>
  <c r="I378" i="17"/>
  <c r="S377" i="17"/>
  <c r="Q377" i="17"/>
  <c r="I377" i="17"/>
  <c r="S376" i="17"/>
  <c r="Q376" i="17"/>
  <c r="I376" i="17"/>
  <c r="S375" i="17"/>
  <c r="Q375" i="17"/>
  <c r="I375" i="17"/>
  <c r="S374" i="17"/>
  <c r="Q374" i="17"/>
  <c r="I374" i="17"/>
  <c r="S373" i="17"/>
  <c r="Q373" i="17"/>
  <c r="I373" i="17"/>
  <c r="S372" i="17"/>
  <c r="Q372" i="17"/>
  <c r="I372" i="17"/>
  <c r="S371" i="17"/>
  <c r="Q371" i="17"/>
  <c r="I371" i="17"/>
  <c r="S370" i="17"/>
  <c r="Q370" i="17"/>
  <c r="I370" i="17"/>
  <c r="S369" i="17"/>
  <c r="Q369" i="17"/>
  <c r="I369" i="17"/>
  <c r="S368" i="17"/>
  <c r="Q368" i="17"/>
  <c r="I368" i="17"/>
  <c r="S367" i="17"/>
  <c r="Q367" i="17"/>
  <c r="I367" i="17"/>
  <c r="S366" i="17"/>
  <c r="Q366" i="17"/>
  <c r="I366" i="17"/>
  <c r="S365" i="17"/>
  <c r="Q365" i="17"/>
  <c r="I365" i="17"/>
  <c r="S364" i="17"/>
  <c r="Q364" i="17"/>
  <c r="I364" i="17"/>
  <c r="S363" i="17"/>
  <c r="Q363" i="17"/>
  <c r="I363" i="17"/>
  <c r="S362" i="17"/>
  <c r="Q362" i="17"/>
  <c r="I362" i="17"/>
  <c r="S361" i="17"/>
  <c r="Q361" i="17"/>
  <c r="I361" i="17"/>
  <c r="S360" i="17"/>
  <c r="Q360" i="17"/>
  <c r="I360" i="17"/>
  <c r="S359" i="17"/>
  <c r="Q359" i="17"/>
  <c r="I359" i="17"/>
  <c r="S358" i="17"/>
  <c r="Q358" i="17"/>
  <c r="I358" i="17"/>
  <c r="S357" i="17"/>
  <c r="Q357" i="17"/>
  <c r="I357" i="17"/>
  <c r="S356" i="17"/>
  <c r="Q356" i="17"/>
  <c r="I356" i="17"/>
  <c r="S355" i="17"/>
  <c r="Q355" i="17"/>
  <c r="I355" i="17"/>
  <c r="S354" i="17"/>
  <c r="Q354" i="17"/>
  <c r="I354" i="17"/>
  <c r="S353" i="17"/>
  <c r="Q353" i="17"/>
  <c r="I353" i="17"/>
  <c r="S352" i="17"/>
  <c r="Q352" i="17"/>
  <c r="I352" i="17"/>
  <c r="S351" i="17"/>
  <c r="Q351" i="17"/>
  <c r="I351" i="17"/>
  <c r="S350" i="17"/>
  <c r="Q350" i="17"/>
  <c r="I350" i="17"/>
  <c r="S349" i="17"/>
  <c r="Q349" i="17"/>
  <c r="I349" i="17"/>
  <c r="S348" i="17"/>
  <c r="Q348" i="17"/>
  <c r="I348" i="17"/>
  <c r="S347" i="17"/>
  <c r="Q347" i="17"/>
  <c r="I347" i="17"/>
  <c r="S346" i="17"/>
  <c r="Q346" i="17"/>
  <c r="I346" i="17"/>
  <c r="S345" i="17"/>
  <c r="Q345" i="17"/>
  <c r="I345" i="17"/>
  <c r="S344" i="17"/>
  <c r="Q344" i="17"/>
  <c r="I344" i="17"/>
  <c r="S343" i="17"/>
  <c r="Q343" i="17"/>
  <c r="I343" i="17"/>
  <c r="S342" i="17"/>
  <c r="Q342" i="17"/>
  <c r="I342" i="17"/>
  <c r="S341" i="17"/>
  <c r="Q341" i="17"/>
  <c r="I341" i="17"/>
  <c r="S340" i="17"/>
  <c r="Q340" i="17"/>
  <c r="I340" i="17"/>
  <c r="S339" i="17"/>
  <c r="Q339" i="17"/>
  <c r="I339" i="17"/>
  <c r="S338" i="17"/>
  <c r="Q338" i="17"/>
  <c r="I338" i="17"/>
  <c r="S337" i="17"/>
  <c r="Q337" i="17"/>
  <c r="I337" i="17"/>
  <c r="S336" i="17"/>
  <c r="Q336" i="17"/>
  <c r="I336" i="17"/>
  <c r="S335" i="17"/>
  <c r="Q335" i="17"/>
  <c r="I335" i="17"/>
  <c r="S334" i="17"/>
  <c r="Q334" i="17"/>
  <c r="I334" i="17"/>
  <c r="S333" i="17"/>
  <c r="Q333" i="17"/>
  <c r="I333" i="17"/>
  <c r="S332" i="17"/>
  <c r="Q332" i="17"/>
  <c r="I332" i="17"/>
  <c r="S331" i="17"/>
  <c r="Q331" i="17"/>
  <c r="I331" i="17"/>
  <c r="S330" i="17"/>
  <c r="Q330" i="17"/>
  <c r="I330" i="17"/>
  <c r="S329" i="17"/>
  <c r="Q329" i="17"/>
  <c r="I329" i="17"/>
  <c r="S328" i="17"/>
  <c r="Q328" i="17"/>
  <c r="I328" i="17"/>
  <c r="S327" i="17"/>
  <c r="Q327" i="17"/>
  <c r="I327" i="17"/>
  <c r="S326" i="17"/>
  <c r="Q326" i="17"/>
  <c r="I326" i="17"/>
  <c r="S325" i="17"/>
  <c r="Q325" i="17"/>
  <c r="I325" i="17"/>
  <c r="S324" i="17"/>
  <c r="Q324" i="17"/>
  <c r="I324" i="17"/>
  <c r="S323" i="17"/>
  <c r="Q323" i="17"/>
  <c r="I323" i="17"/>
  <c r="S322" i="17"/>
  <c r="Q322" i="17"/>
  <c r="I322" i="17"/>
  <c r="S321" i="17"/>
  <c r="Q321" i="17"/>
  <c r="I321" i="17"/>
  <c r="S320" i="17"/>
  <c r="Q320" i="17"/>
  <c r="I320" i="17"/>
  <c r="S319" i="17"/>
  <c r="Q319" i="17"/>
  <c r="I319" i="17"/>
  <c r="S318" i="17"/>
  <c r="Q318" i="17"/>
  <c r="I318" i="17"/>
  <c r="S317" i="17"/>
  <c r="Q317" i="17"/>
  <c r="I317" i="17"/>
  <c r="S316" i="17"/>
  <c r="Q316" i="17"/>
  <c r="I316" i="17"/>
  <c r="S315" i="17"/>
  <c r="Q315" i="17"/>
  <c r="I315" i="17"/>
  <c r="S314" i="17"/>
  <c r="Q314" i="17"/>
  <c r="I314" i="17"/>
  <c r="S313" i="17"/>
  <c r="Q313" i="17"/>
  <c r="I313" i="17"/>
  <c r="S312" i="17"/>
  <c r="Q312" i="17"/>
  <c r="I312" i="17"/>
  <c r="S311" i="17"/>
  <c r="Q311" i="17"/>
  <c r="I311" i="17"/>
  <c r="S310" i="17"/>
  <c r="Q310" i="17"/>
  <c r="I310" i="17"/>
  <c r="S309" i="17"/>
  <c r="Q309" i="17"/>
  <c r="I309" i="17"/>
  <c r="S308" i="17"/>
  <c r="Q308" i="17"/>
  <c r="I308" i="17"/>
  <c r="S307" i="17"/>
  <c r="Q307" i="17"/>
  <c r="I307" i="17"/>
  <c r="S306" i="17"/>
  <c r="Q306" i="17"/>
  <c r="I306" i="17"/>
  <c r="S305" i="17"/>
  <c r="Q305" i="17"/>
  <c r="I305" i="17"/>
  <c r="S304" i="17"/>
  <c r="Q304" i="17"/>
  <c r="I304" i="17"/>
  <c r="S303" i="17"/>
  <c r="Q303" i="17"/>
  <c r="I303" i="17"/>
  <c r="S302" i="17"/>
  <c r="Q302" i="17"/>
  <c r="I302" i="17"/>
  <c r="S301" i="17"/>
  <c r="Q301" i="17"/>
  <c r="I301" i="17"/>
  <c r="S300" i="17"/>
  <c r="Q300" i="17"/>
  <c r="I300" i="17"/>
  <c r="S299" i="17"/>
  <c r="Q299" i="17"/>
  <c r="I299" i="17"/>
  <c r="S298" i="17"/>
  <c r="Q298" i="17"/>
  <c r="I298" i="17"/>
  <c r="S297" i="17"/>
  <c r="Q297" i="17"/>
  <c r="I297" i="17"/>
  <c r="S296" i="17"/>
  <c r="Q296" i="17"/>
  <c r="I296" i="17"/>
  <c r="S295" i="17"/>
  <c r="Q295" i="17"/>
  <c r="I295" i="17"/>
  <c r="S294" i="17"/>
  <c r="Q294" i="17"/>
  <c r="I294" i="17"/>
  <c r="S293" i="17"/>
  <c r="Q293" i="17"/>
  <c r="I293" i="17"/>
  <c r="S292" i="17"/>
  <c r="Q292" i="17"/>
  <c r="I292" i="17"/>
  <c r="S291" i="17"/>
  <c r="Q291" i="17"/>
  <c r="I291" i="17"/>
  <c r="S290" i="17"/>
  <c r="Q290" i="17"/>
  <c r="I290" i="17"/>
  <c r="S289" i="17"/>
  <c r="Q289" i="17"/>
  <c r="I289" i="17"/>
  <c r="S288" i="17"/>
  <c r="Q288" i="17"/>
  <c r="I288" i="17"/>
  <c r="S287" i="17"/>
  <c r="Q287" i="17"/>
  <c r="I287" i="17"/>
  <c r="S286" i="17"/>
  <c r="Q286" i="17"/>
  <c r="I286" i="17"/>
  <c r="S285" i="17"/>
  <c r="Q285" i="17"/>
  <c r="I285" i="17"/>
  <c r="S284" i="17"/>
  <c r="Q284" i="17"/>
  <c r="I284" i="17"/>
  <c r="S283" i="17"/>
  <c r="Q283" i="17"/>
  <c r="I283" i="17"/>
  <c r="S282" i="17"/>
  <c r="Q282" i="17"/>
  <c r="I282" i="17"/>
  <c r="S281" i="17"/>
  <c r="Q281" i="17"/>
  <c r="I281" i="17"/>
  <c r="S280" i="17"/>
  <c r="Q280" i="17"/>
  <c r="I280" i="17"/>
  <c r="S279" i="17"/>
  <c r="Q279" i="17"/>
  <c r="I279" i="17"/>
  <c r="S278" i="17"/>
  <c r="Q278" i="17"/>
  <c r="I278" i="17"/>
  <c r="S277" i="17"/>
  <c r="Q277" i="17"/>
  <c r="I277" i="17"/>
  <c r="S276" i="17"/>
  <c r="Q276" i="17"/>
  <c r="I276" i="17"/>
  <c r="S275" i="17"/>
  <c r="Q275" i="17"/>
  <c r="I275" i="17"/>
  <c r="S274" i="17"/>
  <c r="Q274" i="17"/>
  <c r="I274" i="17"/>
  <c r="S273" i="17"/>
  <c r="Q273" i="17"/>
  <c r="I273" i="17"/>
  <c r="S272" i="17"/>
  <c r="Q272" i="17"/>
  <c r="I272" i="17"/>
  <c r="S271" i="17"/>
  <c r="Q271" i="17"/>
  <c r="I271" i="17"/>
  <c r="S270" i="17"/>
  <c r="Q270" i="17"/>
  <c r="I270" i="17"/>
  <c r="S269" i="17"/>
  <c r="Q269" i="17"/>
  <c r="I269" i="17"/>
  <c r="S268" i="17"/>
  <c r="Q268" i="17"/>
  <c r="I268" i="17"/>
  <c r="S267" i="17"/>
  <c r="Q267" i="17"/>
  <c r="I267" i="17"/>
  <c r="S266" i="17"/>
  <c r="Q266" i="17"/>
  <c r="I266" i="17"/>
  <c r="S265" i="17"/>
  <c r="Q265" i="17"/>
  <c r="I265" i="17"/>
  <c r="S264" i="17"/>
  <c r="Q264" i="17"/>
  <c r="I264" i="17"/>
  <c r="S263" i="17"/>
  <c r="Q263" i="17"/>
  <c r="I263" i="17"/>
  <c r="S262" i="17"/>
  <c r="Q262" i="17"/>
  <c r="I262" i="17"/>
  <c r="S261" i="17"/>
  <c r="Q261" i="17"/>
  <c r="I261" i="17"/>
  <c r="S260" i="17"/>
  <c r="Q260" i="17"/>
  <c r="I260" i="17"/>
  <c r="S259" i="17"/>
  <c r="Q259" i="17"/>
  <c r="I259" i="17"/>
  <c r="S258" i="17"/>
  <c r="Q258" i="17"/>
  <c r="I258" i="17"/>
  <c r="S257" i="17"/>
  <c r="Q257" i="17"/>
  <c r="I257" i="17"/>
  <c r="S256" i="17"/>
  <c r="Q256" i="17"/>
  <c r="I256" i="17"/>
  <c r="S255" i="17"/>
  <c r="Q255" i="17"/>
  <c r="I255" i="17"/>
  <c r="S254" i="17"/>
  <c r="Q254" i="17"/>
  <c r="I254" i="17"/>
  <c r="S253" i="17"/>
  <c r="Q253" i="17"/>
  <c r="I253" i="17"/>
  <c r="S252" i="17"/>
  <c r="Q252" i="17"/>
  <c r="I252" i="17"/>
  <c r="S251" i="17"/>
  <c r="Q251" i="17"/>
  <c r="I251" i="17"/>
  <c r="S250" i="17"/>
  <c r="Q250" i="17"/>
  <c r="I250" i="17"/>
  <c r="S249" i="17"/>
  <c r="Q249" i="17"/>
  <c r="I249" i="17"/>
  <c r="S248" i="17"/>
  <c r="Q248" i="17"/>
  <c r="I248" i="17"/>
  <c r="S247" i="17"/>
  <c r="Q247" i="17"/>
  <c r="I247" i="17"/>
  <c r="S246" i="17"/>
  <c r="Q246" i="17"/>
  <c r="I246" i="17"/>
  <c r="S245" i="17"/>
  <c r="Q245" i="17"/>
  <c r="I245" i="17"/>
  <c r="S244" i="17"/>
  <c r="Q244" i="17"/>
  <c r="I244" i="17"/>
  <c r="S243" i="17"/>
  <c r="Q243" i="17"/>
  <c r="I243" i="17"/>
  <c r="S242" i="17"/>
  <c r="Q242" i="17"/>
  <c r="I242" i="17"/>
  <c r="S241" i="17"/>
  <c r="Q241" i="17"/>
  <c r="I241" i="17"/>
  <c r="S240" i="17"/>
  <c r="Q240" i="17"/>
  <c r="I240" i="17"/>
  <c r="S239" i="17"/>
  <c r="Q239" i="17"/>
  <c r="I239" i="17"/>
  <c r="S238" i="17"/>
  <c r="Q238" i="17"/>
  <c r="I238" i="17"/>
  <c r="S237" i="17"/>
  <c r="Q237" i="17"/>
  <c r="I237" i="17"/>
  <c r="S236" i="17"/>
  <c r="Q236" i="17"/>
  <c r="I236" i="17"/>
  <c r="S235" i="17"/>
  <c r="Q235" i="17"/>
  <c r="I235" i="17"/>
  <c r="S234" i="17"/>
  <c r="Q234" i="17"/>
  <c r="I234" i="17"/>
  <c r="S233" i="17"/>
  <c r="Q233" i="17"/>
  <c r="I233" i="17"/>
  <c r="S232" i="17"/>
  <c r="Q232" i="17"/>
  <c r="I232" i="17"/>
  <c r="S231" i="17"/>
  <c r="Q231" i="17"/>
  <c r="I231" i="17"/>
  <c r="S230" i="17"/>
  <c r="Q230" i="17"/>
  <c r="I230" i="17"/>
  <c r="S229" i="17"/>
  <c r="Q229" i="17"/>
  <c r="I229" i="17"/>
  <c r="S228" i="17"/>
  <c r="Q228" i="17"/>
  <c r="I228" i="17"/>
  <c r="S227" i="17"/>
  <c r="Q227" i="17"/>
  <c r="I227" i="17"/>
  <c r="S226" i="17"/>
  <c r="Q226" i="17"/>
  <c r="I226" i="17"/>
  <c r="S225" i="17"/>
  <c r="Q225" i="17"/>
  <c r="I225" i="17"/>
  <c r="S224" i="17"/>
  <c r="Q224" i="17"/>
  <c r="I224" i="17"/>
  <c r="S223" i="17"/>
  <c r="Q223" i="17"/>
  <c r="I223" i="17"/>
  <c r="S222" i="17"/>
  <c r="I222" i="17"/>
  <c r="S221" i="17"/>
  <c r="I221" i="17"/>
  <c r="S220" i="17"/>
  <c r="I220" i="17"/>
  <c r="S219" i="17"/>
  <c r="I219" i="17"/>
  <c r="S218" i="17"/>
  <c r="Q218" i="17"/>
  <c r="I218" i="17"/>
  <c r="S217" i="17"/>
  <c r="Q217" i="17"/>
  <c r="I217" i="17"/>
  <c r="S216" i="17"/>
  <c r="Q216" i="17"/>
  <c r="I216" i="17"/>
  <c r="S215" i="17"/>
  <c r="Q215" i="17"/>
  <c r="I215" i="17"/>
  <c r="S214" i="17"/>
  <c r="Q214" i="17"/>
  <c r="I214" i="17"/>
  <c r="S213" i="17"/>
  <c r="Q213" i="17"/>
  <c r="I213" i="17"/>
  <c r="S212" i="17"/>
  <c r="Q212" i="17"/>
  <c r="I212" i="17"/>
  <c r="S211" i="17"/>
  <c r="Q211" i="17"/>
  <c r="I211" i="17"/>
  <c r="S210" i="17"/>
  <c r="Q210" i="17"/>
  <c r="I210" i="17"/>
  <c r="S209" i="17"/>
  <c r="Q209" i="17"/>
  <c r="I209" i="17"/>
  <c r="S208" i="17"/>
  <c r="Q208" i="17"/>
  <c r="I208" i="17"/>
  <c r="S207" i="17"/>
  <c r="Q207" i="17"/>
  <c r="I207" i="17"/>
  <c r="S206" i="17"/>
  <c r="Q206" i="17"/>
  <c r="I206" i="17"/>
  <c r="S205" i="17"/>
  <c r="Q205" i="17"/>
  <c r="I205" i="17"/>
  <c r="S204" i="17"/>
  <c r="Q204" i="17"/>
  <c r="I204" i="17"/>
  <c r="S203" i="17"/>
  <c r="Q203" i="17"/>
  <c r="I203" i="17"/>
  <c r="S202" i="17"/>
  <c r="Q202" i="17"/>
  <c r="I202" i="17"/>
  <c r="S201" i="17"/>
  <c r="Q201" i="17"/>
  <c r="I201" i="17"/>
  <c r="S200" i="17"/>
  <c r="Q200" i="17"/>
  <c r="I200" i="17"/>
  <c r="S199" i="17"/>
  <c r="Q199" i="17"/>
  <c r="I199" i="17"/>
  <c r="S198" i="17"/>
  <c r="Q198" i="17"/>
  <c r="I198" i="17"/>
  <c r="S197" i="17"/>
  <c r="Q197" i="17"/>
  <c r="I197" i="17"/>
  <c r="S196" i="17"/>
  <c r="Q196" i="17"/>
  <c r="I196" i="17"/>
  <c r="S195" i="17"/>
  <c r="Q195" i="17"/>
  <c r="I195" i="17"/>
  <c r="S194" i="17"/>
  <c r="Q194" i="17"/>
  <c r="I194" i="17"/>
  <c r="S193" i="17"/>
  <c r="Q193" i="17"/>
  <c r="I193" i="17"/>
  <c r="S192" i="17"/>
  <c r="Q192" i="17"/>
  <c r="I192" i="17"/>
  <c r="S191" i="17"/>
  <c r="Q191" i="17"/>
  <c r="I191" i="17"/>
  <c r="S190" i="17"/>
  <c r="Q190" i="17"/>
  <c r="I190" i="17"/>
  <c r="S189" i="17"/>
  <c r="Q189" i="17"/>
  <c r="I189" i="17"/>
  <c r="S188" i="17"/>
  <c r="Q188" i="17"/>
  <c r="I188" i="17"/>
  <c r="S187" i="17"/>
  <c r="Q187" i="17"/>
  <c r="I187" i="17"/>
  <c r="S186" i="17"/>
  <c r="Q186" i="17"/>
  <c r="I186" i="17"/>
  <c r="S185" i="17"/>
  <c r="Q185" i="17"/>
  <c r="I185" i="17"/>
  <c r="S184" i="17"/>
  <c r="Q184" i="17"/>
  <c r="I184" i="17"/>
  <c r="S183" i="17"/>
  <c r="Q183" i="17"/>
  <c r="I183" i="17"/>
  <c r="S182" i="17"/>
  <c r="Q182" i="17"/>
  <c r="I182" i="17"/>
  <c r="S181" i="17"/>
  <c r="Q181" i="17"/>
  <c r="I181" i="17"/>
  <c r="S180" i="17"/>
  <c r="Q180" i="17"/>
  <c r="I180" i="17"/>
  <c r="S179" i="17"/>
  <c r="Q179" i="17"/>
  <c r="I179" i="17"/>
  <c r="S178" i="17"/>
  <c r="Q178" i="17"/>
  <c r="I178" i="17"/>
  <c r="S177" i="17"/>
  <c r="Q177" i="17"/>
  <c r="I177" i="17"/>
  <c r="S176" i="17"/>
  <c r="Q176" i="17"/>
  <c r="I176" i="17"/>
  <c r="S175" i="17"/>
  <c r="Q175" i="17"/>
  <c r="I175" i="17"/>
  <c r="S174" i="17"/>
  <c r="Q174" i="17"/>
  <c r="I174" i="17"/>
  <c r="S173" i="17"/>
  <c r="Q173" i="17"/>
  <c r="I173" i="17"/>
  <c r="S172" i="17"/>
  <c r="Q172" i="17"/>
  <c r="I172" i="17"/>
  <c r="S171" i="17"/>
  <c r="Q171" i="17"/>
  <c r="I171" i="17"/>
  <c r="S170" i="17"/>
  <c r="Q170" i="17"/>
  <c r="I170" i="17"/>
  <c r="S169" i="17"/>
  <c r="Q169" i="17"/>
  <c r="I169" i="17"/>
  <c r="S168" i="17"/>
  <c r="Q168" i="17"/>
  <c r="I168" i="17"/>
  <c r="S167" i="17"/>
  <c r="Q167" i="17"/>
  <c r="I167" i="17"/>
  <c r="S166" i="17"/>
  <c r="Q166" i="17"/>
  <c r="I166" i="17"/>
  <c r="S165" i="17"/>
  <c r="Q165" i="17"/>
  <c r="I165" i="17"/>
  <c r="S164" i="17"/>
  <c r="Q164" i="17"/>
  <c r="I164" i="17"/>
  <c r="S163" i="17"/>
  <c r="Q163" i="17"/>
  <c r="I163" i="17"/>
  <c r="S162" i="17"/>
  <c r="Q162" i="17"/>
  <c r="I162" i="17"/>
  <c r="S161" i="17"/>
  <c r="Q161" i="17"/>
  <c r="I161" i="17"/>
  <c r="S160" i="17"/>
  <c r="Q160" i="17"/>
  <c r="I160" i="17"/>
  <c r="S159" i="17"/>
  <c r="Q159" i="17"/>
  <c r="I159" i="17"/>
  <c r="S158" i="17"/>
  <c r="Q158" i="17"/>
  <c r="I158" i="17"/>
  <c r="S157" i="17"/>
  <c r="Q157" i="17"/>
  <c r="I157" i="17"/>
  <c r="S156" i="17"/>
  <c r="Q156" i="17"/>
  <c r="I156" i="17"/>
  <c r="S155" i="17"/>
  <c r="Q155" i="17"/>
  <c r="I155" i="17"/>
  <c r="S154" i="17"/>
  <c r="Q154" i="17"/>
  <c r="I154" i="17"/>
  <c r="S153" i="17"/>
  <c r="Q153" i="17"/>
  <c r="I153" i="17"/>
  <c r="S152" i="17"/>
  <c r="I152" i="17"/>
  <c r="S151" i="17"/>
  <c r="I151" i="17"/>
  <c r="S150" i="17"/>
  <c r="I150" i="17"/>
  <c r="S149" i="17"/>
  <c r="I149" i="17"/>
  <c r="S148" i="17"/>
  <c r="Q148" i="17"/>
  <c r="I148" i="17"/>
  <c r="S147" i="17"/>
  <c r="Q147" i="17"/>
  <c r="I147" i="17"/>
  <c r="S146" i="17"/>
  <c r="Q146" i="17"/>
  <c r="I146" i="17"/>
  <c r="S145" i="17"/>
  <c r="Q145" i="17"/>
  <c r="I145" i="17"/>
  <c r="S144" i="17"/>
  <c r="Q144" i="17"/>
  <c r="I144" i="17"/>
  <c r="S143" i="17"/>
  <c r="Q143" i="17"/>
  <c r="I143" i="17"/>
  <c r="S142" i="17"/>
  <c r="Q142" i="17"/>
  <c r="I142" i="17"/>
  <c r="S141" i="17"/>
  <c r="Q141" i="17"/>
  <c r="I141" i="17"/>
  <c r="S140" i="17"/>
  <c r="Q140" i="17"/>
  <c r="I140" i="17"/>
  <c r="S139" i="17"/>
  <c r="Q139" i="17"/>
  <c r="I139" i="17"/>
  <c r="S138" i="17"/>
  <c r="Q138" i="17"/>
  <c r="I138" i="17"/>
  <c r="S137" i="17"/>
  <c r="Q137" i="17"/>
  <c r="I137" i="17"/>
  <c r="S136" i="17"/>
  <c r="Q136" i="17"/>
  <c r="I136" i="17"/>
  <c r="S135" i="17"/>
  <c r="Q135" i="17"/>
  <c r="I135" i="17"/>
  <c r="S134" i="17"/>
  <c r="Q134" i="17"/>
  <c r="I134" i="17"/>
  <c r="S133" i="17"/>
  <c r="Q133" i="17"/>
  <c r="I133" i="17"/>
  <c r="S132" i="17"/>
  <c r="Q132" i="17"/>
  <c r="I132" i="17"/>
  <c r="S131" i="17"/>
  <c r="Q131" i="17"/>
  <c r="I131" i="17"/>
  <c r="S130" i="17"/>
  <c r="Q130" i="17"/>
  <c r="I130" i="17"/>
  <c r="S129" i="17"/>
  <c r="Q129" i="17"/>
  <c r="I129" i="17"/>
  <c r="S128" i="17"/>
  <c r="Q128" i="17"/>
  <c r="I128" i="17"/>
  <c r="S127" i="17"/>
  <c r="Q127" i="17"/>
  <c r="I127" i="17"/>
  <c r="S126" i="17"/>
  <c r="Q126" i="17"/>
  <c r="I126" i="17"/>
  <c r="S125" i="17"/>
  <c r="Q125" i="17"/>
  <c r="I125" i="17"/>
  <c r="S124" i="17"/>
  <c r="Q124" i="17"/>
  <c r="I124" i="17"/>
  <c r="S123" i="17"/>
  <c r="Q123" i="17"/>
  <c r="I123" i="17"/>
  <c r="S122" i="17"/>
  <c r="Q122" i="17"/>
  <c r="I122" i="17"/>
  <c r="S121" i="17"/>
  <c r="Q121" i="17"/>
  <c r="I121" i="17"/>
  <c r="S120" i="17"/>
  <c r="Q120" i="17"/>
  <c r="I120" i="17"/>
  <c r="S119" i="17"/>
  <c r="Q119" i="17"/>
  <c r="I119" i="17"/>
  <c r="S118" i="17"/>
  <c r="Q118" i="17"/>
  <c r="I118" i="17"/>
  <c r="S117" i="17"/>
  <c r="Q117" i="17"/>
  <c r="I117" i="17"/>
  <c r="S116" i="17"/>
  <c r="Q116" i="17"/>
  <c r="I116" i="17"/>
  <c r="S115" i="17"/>
  <c r="Q115" i="17"/>
  <c r="I115" i="17"/>
  <c r="S114" i="17"/>
  <c r="Q114" i="17"/>
  <c r="I114" i="17"/>
  <c r="S113" i="17"/>
  <c r="Q113" i="17"/>
  <c r="I113" i="17"/>
  <c r="S112" i="17"/>
  <c r="Q112" i="17"/>
  <c r="I112" i="17"/>
  <c r="S111" i="17"/>
  <c r="Q111" i="17"/>
  <c r="I111" i="17"/>
  <c r="S110" i="17"/>
  <c r="Q110" i="17"/>
  <c r="I110" i="17"/>
  <c r="S109" i="17"/>
  <c r="Q109" i="17"/>
  <c r="I109" i="17"/>
  <c r="S108" i="17"/>
  <c r="Q108" i="17"/>
  <c r="I108" i="17"/>
  <c r="S107" i="17"/>
  <c r="Q107" i="17"/>
  <c r="I107" i="17"/>
  <c r="S106" i="17"/>
  <c r="Q106" i="17"/>
  <c r="I106" i="17"/>
  <c r="S105" i="17"/>
  <c r="Q105" i="17"/>
  <c r="I105" i="17"/>
  <c r="S104" i="17"/>
  <c r="Q104" i="17"/>
  <c r="I104" i="17"/>
  <c r="S103" i="17"/>
  <c r="Q103" i="17"/>
  <c r="I103" i="17"/>
  <c r="S102" i="17"/>
  <c r="Q102" i="17"/>
  <c r="I102" i="17"/>
  <c r="S101" i="17"/>
  <c r="Q101" i="17"/>
  <c r="I101" i="17"/>
  <c r="S100" i="17"/>
  <c r="Q100" i="17"/>
  <c r="I100" i="17"/>
  <c r="S99" i="17"/>
  <c r="Q99" i="17"/>
  <c r="I99" i="17"/>
  <c r="S98" i="17"/>
  <c r="Q98" i="17"/>
  <c r="I98" i="17"/>
  <c r="S97" i="17"/>
  <c r="Q97" i="17"/>
  <c r="I97" i="17"/>
  <c r="S96" i="17"/>
  <c r="Q96" i="17"/>
  <c r="I96" i="17"/>
  <c r="S95" i="17"/>
  <c r="Q95" i="17"/>
  <c r="I95" i="17"/>
  <c r="S94" i="17"/>
  <c r="Q94" i="17"/>
  <c r="I94" i="17"/>
  <c r="S93" i="17"/>
  <c r="Q93" i="17"/>
  <c r="I93" i="17"/>
  <c r="S92" i="17"/>
  <c r="Q92" i="17"/>
  <c r="I92" i="17"/>
  <c r="S91" i="17"/>
  <c r="Q91" i="17"/>
  <c r="I91" i="17"/>
  <c r="S90" i="17"/>
  <c r="Q90" i="17"/>
  <c r="I90" i="17"/>
  <c r="S89" i="17"/>
  <c r="Q89" i="17"/>
  <c r="I89" i="17"/>
  <c r="S88" i="17"/>
  <c r="Q88" i="17"/>
  <c r="I88" i="17"/>
  <c r="S87" i="17"/>
  <c r="Q87" i="17"/>
  <c r="I87" i="17"/>
  <c r="S86" i="17"/>
  <c r="Q86" i="17"/>
  <c r="I86" i="17"/>
  <c r="S85" i="17"/>
  <c r="Q85" i="17"/>
  <c r="I85" i="17"/>
  <c r="S84" i="17"/>
  <c r="Q84" i="17"/>
  <c r="I84" i="17"/>
  <c r="S83" i="17"/>
  <c r="Q83" i="17"/>
  <c r="I83" i="17"/>
  <c r="S82" i="17"/>
  <c r="I82" i="17"/>
  <c r="S81" i="17"/>
  <c r="I81" i="17"/>
  <c r="S80" i="17"/>
  <c r="I80" i="17"/>
  <c r="S79" i="17"/>
  <c r="I79" i="17"/>
  <c r="S78" i="17"/>
  <c r="Q78" i="17"/>
  <c r="I78" i="17"/>
  <c r="S77" i="17"/>
  <c r="Q77" i="17"/>
  <c r="I77" i="17"/>
  <c r="S76" i="17"/>
  <c r="Q76" i="17"/>
  <c r="I76" i="17"/>
  <c r="S75" i="17"/>
  <c r="Q75" i="17"/>
  <c r="I75" i="17"/>
  <c r="S74" i="17"/>
  <c r="Q74" i="17"/>
  <c r="I74" i="17"/>
  <c r="S73" i="17"/>
  <c r="Q73" i="17"/>
  <c r="I73" i="17"/>
  <c r="S72" i="17"/>
  <c r="Q72" i="17"/>
  <c r="I72" i="17"/>
  <c r="S71" i="17"/>
  <c r="Q71" i="17"/>
  <c r="I71" i="17"/>
  <c r="S70" i="17"/>
  <c r="Q70" i="17"/>
  <c r="I70" i="17"/>
  <c r="S69" i="17"/>
  <c r="Q69" i="17"/>
  <c r="I69" i="17"/>
  <c r="S68" i="17"/>
  <c r="Q68" i="17"/>
  <c r="I68" i="17"/>
  <c r="S67" i="17"/>
  <c r="Q67" i="17"/>
  <c r="I67" i="17"/>
  <c r="S66" i="17"/>
  <c r="Q66" i="17"/>
  <c r="I66" i="17"/>
  <c r="S65" i="17"/>
  <c r="Q65" i="17"/>
  <c r="I65" i="17"/>
  <c r="S64" i="17"/>
  <c r="Q64" i="17"/>
  <c r="I64" i="17"/>
  <c r="S63" i="17"/>
  <c r="Q63" i="17"/>
  <c r="I63" i="17"/>
  <c r="S62" i="17"/>
  <c r="Q62" i="17"/>
  <c r="I62" i="17"/>
  <c r="S61" i="17"/>
  <c r="Q61" i="17"/>
  <c r="I61" i="17"/>
  <c r="S60" i="17"/>
  <c r="Q60" i="17"/>
  <c r="I60" i="17"/>
  <c r="S59" i="17"/>
  <c r="Q59" i="17"/>
  <c r="I59" i="17"/>
  <c r="S58" i="17"/>
  <c r="Q58" i="17"/>
  <c r="I58" i="17"/>
  <c r="S57" i="17"/>
  <c r="Q57" i="17"/>
  <c r="I57" i="17"/>
  <c r="S56" i="17"/>
  <c r="Q56" i="17"/>
  <c r="I56" i="17"/>
  <c r="S55" i="17"/>
  <c r="Q55" i="17"/>
  <c r="I55" i="17"/>
  <c r="S54" i="17"/>
  <c r="Q54" i="17"/>
  <c r="I54" i="17"/>
  <c r="S53" i="17"/>
  <c r="Q53" i="17"/>
  <c r="I53" i="17"/>
  <c r="S52" i="17"/>
  <c r="Q52" i="17"/>
  <c r="I52" i="17"/>
  <c r="S51" i="17"/>
  <c r="Q51" i="17"/>
  <c r="I51" i="17"/>
  <c r="S50" i="17"/>
  <c r="Q50" i="17"/>
  <c r="I50" i="17"/>
  <c r="S49" i="17"/>
  <c r="Q49" i="17"/>
  <c r="I49" i="17"/>
  <c r="S48" i="17"/>
  <c r="Q48" i="17"/>
  <c r="I48" i="17"/>
  <c r="S47" i="17"/>
  <c r="Q47" i="17"/>
  <c r="I47" i="17"/>
  <c r="S46" i="17"/>
  <c r="Q46" i="17"/>
  <c r="I46" i="17"/>
  <c r="S45" i="17"/>
  <c r="Q45" i="17"/>
  <c r="I45" i="17"/>
  <c r="S44" i="17"/>
  <c r="Q44" i="17"/>
  <c r="I44" i="17"/>
  <c r="S43" i="17"/>
  <c r="Q43" i="17"/>
  <c r="I43" i="17"/>
  <c r="S42" i="17"/>
  <c r="Q42" i="17"/>
  <c r="I42" i="17"/>
  <c r="S41" i="17"/>
  <c r="Q41" i="17"/>
  <c r="I41" i="17"/>
  <c r="S40" i="17"/>
  <c r="Q40" i="17"/>
  <c r="I40" i="17"/>
  <c r="S39" i="17"/>
  <c r="Q39" i="17"/>
  <c r="I39" i="17"/>
  <c r="S38" i="17"/>
  <c r="Q38" i="17"/>
  <c r="I38" i="17"/>
  <c r="S37" i="17"/>
  <c r="Q37" i="17"/>
  <c r="I37" i="17"/>
  <c r="S36" i="17"/>
  <c r="Q36" i="17"/>
  <c r="I36" i="17"/>
  <c r="S35" i="17"/>
  <c r="Q35" i="17"/>
  <c r="I35" i="17"/>
  <c r="S34" i="17"/>
  <c r="Q34" i="17"/>
  <c r="I34" i="17"/>
  <c r="S33" i="17"/>
  <c r="Q33" i="17"/>
  <c r="I33" i="17"/>
  <c r="S32" i="17"/>
  <c r="Q32" i="17"/>
  <c r="I32" i="17"/>
  <c r="S31" i="17"/>
  <c r="Q31" i="17"/>
  <c r="I31" i="17"/>
  <c r="S30" i="17"/>
  <c r="Q30" i="17"/>
  <c r="I30" i="17"/>
  <c r="S29" i="17"/>
  <c r="Q29" i="17"/>
  <c r="I29" i="17"/>
  <c r="S28" i="17"/>
  <c r="Q28" i="17"/>
  <c r="I28" i="17"/>
  <c r="S27" i="17"/>
  <c r="Q27" i="17"/>
  <c r="I27" i="17"/>
  <c r="S26" i="17"/>
  <c r="Q26" i="17"/>
  <c r="I26" i="17"/>
  <c r="S25" i="17"/>
  <c r="Q25" i="17"/>
  <c r="I25" i="17"/>
  <c r="S24" i="17"/>
  <c r="Q24" i="17"/>
  <c r="I24" i="17"/>
  <c r="S23" i="17"/>
  <c r="Q23" i="17"/>
  <c r="I23" i="17"/>
  <c r="S22" i="17"/>
  <c r="Q22" i="17"/>
  <c r="I22" i="17"/>
  <c r="S21" i="17"/>
  <c r="Q21" i="17"/>
  <c r="I21" i="17"/>
  <c r="S20" i="17"/>
  <c r="Q20" i="17"/>
  <c r="I20" i="17"/>
  <c r="S19" i="17"/>
  <c r="Q19" i="17"/>
  <c r="I19" i="17"/>
  <c r="S18" i="17"/>
  <c r="Q18" i="17"/>
  <c r="I18" i="17"/>
  <c r="S17" i="17"/>
  <c r="Q17" i="17"/>
  <c r="I17" i="17"/>
  <c r="S16" i="17"/>
  <c r="Q16" i="17"/>
  <c r="I16" i="17"/>
  <c r="S15" i="17"/>
  <c r="Q15" i="17"/>
  <c r="I15" i="17"/>
  <c r="S14" i="17"/>
  <c r="Q14" i="17"/>
  <c r="I14" i="17"/>
  <c r="S13" i="17"/>
  <c r="Q13" i="17"/>
  <c r="I13" i="17"/>
  <c r="S12" i="17"/>
  <c r="I12" i="17"/>
  <c r="S11" i="17"/>
  <c r="I11" i="17"/>
  <c r="S10" i="17"/>
  <c r="I10" i="17"/>
  <c r="S9" i="17"/>
  <c r="I9" i="17"/>
  <c r="S8" i="17"/>
  <c r="Q8" i="17"/>
  <c r="M8" i="17"/>
  <c r="A3" i="17"/>
  <c r="A1" i="17"/>
  <c r="L611" i="1"/>
  <c r="L614" i="1" s="1"/>
  <c r="E2" i="1"/>
  <c r="Q84" i="2"/>
  <c r="Q83" i="2"/>
  <c r="Q82" i="2"/>
  <c r="Q81" i="2"/>
  <c r="Q80" i="2"/>
  <c r="Q79" i="2"/>
  <c r="Q77" i="2"/>
  <c r="Q76" i="2"/>
  <c r="Q75" i="2"/>
  <c r="Q74" i="2"/>
  <c r="Q73" i="2"/>
  <c r="Q72" i="2"/>
  <c r="Q71" i="2"/>
  <c r="Q70" i="2"/>
  <c r="Q69" i="2"/>
  <c r="Q66" i="2"/>
  <c r="Q65" i="2"/>
  <c r="Q63" i="2"/>
  <c r="Q62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3" i="2"/>
  <c r="Q12" i="2"/>
  <c r="Q11" i="2"/>
  <c r="Q10" i="2"/>
  <c r="S612" i="17" l="1"/>
  <c r="T612" i="17" s="1"/>
  <c r="K612" i="17" s="1"/>
  <c r="S614" i="19"/>
  <c r="S612" i="18"/>
  <c r="T612" i="18" s="1"/>
  <c r="K612" i="18" s="1"/>
  <c r="S611" i="17"/>
  <c r="T611" i="17" s="1"/>
  <c r="K611" i="17" s="1"/>
  <c r="S614" i="18"/>
  <c r="T614" i="18" s="1"/>
  <c r="K614" i="18" s="1"/>
  <c r="M385" i="19"/>
  <c r="M375" i="18"/>
  <c r="M371" i="18"/>
  <c r="M407" i="18"/>
  <c r="M245" i="18"/>
  <c r="M260" i="18"/>
  <c r="M403" i="18"/>
  <c r="M441" i="18"/>
  <c r="M442" i="18"/>
  <c r="M242" i="18"/>
  <c r="M359" i="18"/>
  <c r="M391" i="18"/>
  <c r="M423" i="18"/>
  <c r="M217" i="19"/>
  <c r="M355" i="18"/>
  <c r="M387" i="18"/>
  <c r="M419" i="18"/>
  <c r="M247" i="18"/>
  <c r="M351" i="18"/>
  <c r="M367" i="18"/>
  <c r="M383" i="18"/>
  <c r="M399" i="18"/>
  <c r="M415" i="18"/>
  <c r="M429" i="18"/>
  <c r="M439" i="18"/>
  <c r="M363" i="18"/>
  <c r="M379" i="18"/>
  <c r="M395" i="18"/>
  <c r="M411" i="18"/>
  <c r="M425" i="18"/>
  <c r="M427" i="18"/>
  <c r="Q79" i="17"/>
  <c r="Q150" i="17"/>
  <c r="M76" i="19"/>
  <c r="M260" i="19"/>
  <c r="M261" i="19"/>
  <c r="M136" i="19"/>
  <c r="M15" i="19"/>
  <c r="M327" i="19"/>
  <c r="E615" i="19"/>
  <c r="E616" i="19" s="1"/>
  <c r="B11" i="5"/>
  <c r="M141" i="19"/>
  <c r="M145" i="19"/>
  <c r="M162" i="19"/>
  <c r="M142" i="19"/>
  <c r="M146" i="19"/>
  <c r="M221" i="19"/>
  <c r="M289" i="19"/>
  <c r="M143" i="19"/>
  <c r="M147" i="19"/>
  <c r="M224" i="19"/>
  <c r="M314" i="19"/>
  <c r="M449" i="19"/>
  <c r="M144" i="19"/>
  <c r="M235" i="19"/>
  <c r="M369" i="19"/>
  <c r="M391" i="19"/>
  <c r="M434" i="18"/>
  <c r="M255" i="18"/>
  <c r="M433" i="18"/>
  <c r="M252" i="18"/>
  <c r="M275" i="18"/>
  <c r="M276" i="18"/>
  <c r="M267" i="18"/>
  <c r="E614" i="18"/>
  <c r="M268" i="18"/>
  <c r="M357" i="18"/>
  <c r="M365" i="18"/>
  <c r="M373" i="18"/>
  <c r="M381" i="18"/>
  <c r="M389" i="18"/>
  <c r="M397" i="18"/>
  <c r="M405" i="18"/>
  <c r="M413" i="18"/>
  <c r="M421" i="18"/>
  <c r="M435" i="18"/>
  <c r="M264" i="18"/>
  <c r="M431" i="18"/>
  <c r="M437" i="18"/>
  <c r="M444" i="18"/>
  <c r="M36" i="19"/>
  <c r="M42" i="19"/>
  <c r="M54" i="19"/>
  <c r="M86" i="19"/>
  <c r="M100" i="19"/>
  <c r="M244" i="18"/>
  <c r="M250" i="18"/>
  <c r="M258" i="18"/>
  <c r="M269" i="18"/>
  <c r="M271" i="18"/>
  <c r="M277" i="18"/>
  <c r="Q151" i="17"/>
  <c r="M315" i="19"/>
  <c r="M321" i="19"/>
  <c r="M26" i="19"/>
  <c r="M48" i="19"/>
  <c r="M149" i="19"/>
  <c r="M160" i="19"/>
  <c r="M164" i="19"/>
  <c r="M166" i="19"/>
  <c r="M222" i="19"/>
  <c r="M288" i="19"/>
  <c r="M433" i="19"/>
  <c r="M118" i="19"/>
  <c r="M122" i="19"/>
  <c r="M295" i="19"/>
  <c r="M304" i="19"/>
  <c r="M317" i="19"/>
  <c r="M378" i="19"/>
  <c r="M442" i="19"/>
  <c r="M458" i="19"/>
  <c r="M67" i="19"/>
  <c r="M58" i="19"/>
  <c r="M82" i="19"/>
  <c r="M320" i="19"/>
  <c r="M331" i="19"/>
  <c r="M353" i="19"/>
  <c r="M359" i="19"/>
  <c r="M368" i="19"/>
  <c r="M384" i="19"/>
  <c r="M395" i="19"/>
  <c r="M417" i="19"/>
  <c r="M423" i="19"/>
  <c r="M432" i="19"/>
  <c r="M448" i="19"/>
  <c r="M501" i="19"/>
  <c r="M512" i="19"/>
  <c r="M514" i="19"/>
  <c r="M516" i="19"/>
  <c r="M518" i="19"/>
  <c r="M80" i="19"/>
  <c r="M104" i="19"/>
  <c r="M305" i="19"/>
  <c r="M311" i="19"/>
  <c r="M330" i="19"/>
  <c r="M333" i="19"/>
  <c r="M334" i="19"/>
  <c r="M343" i="19"/>
  <c r="M352" i="19"/>
  <c r="M379" i="19"/>
  <c r="M394" i="19"/>
  <c r="M397" i="19"/>
  <c r="M398" i="19"/>
  <c r="M407" i="19"/>
  <c r="M416" i="19"/>
  <c r="M443" i="19"/>
  <c r="M503" i="19"/>
  <c r="M505" i="19"/>
  <c r="M507" i="19"/>
  <c r="M509" i="19"/>
  <c r="M113" i="19"/>
  <c r="M90" i="19"/>
  <c r="M172" i="19"/>
  <c r="M184" i="19"/>
  <c r="M232" i="19"/>
  <c r="M108" i="19"/>
  <c r="M150" i="19"/>
  <c r="M89" i="19"/>
  <c r="M109" i="19"/>
  <c r="M114" i="19"/>
  <c r="M159" i="19"/>
  <c r="M194" i="19"/>
  <c r="M214" i="19"/>
  <c r="M282" i="19"/>
  <c r="M298" i="19"/>
  <c r="M363" i="19"/>
  <c r="M400" i="19"/>
  <c r="M413" i="19"/>
  <c r="M91" i="19"/>
  <c r="M110" i="19"/>
  <c r="M156" i="19"/>
  <c r="M195" i="19"/>
  <c r="M203" i="19"/>
  <c r="M226" i="19"/>
  <c r="M254" i="19"/>
  <c r="M267" i="19"/>
  <c r="M269" i="19"/>
  <c r="M299" i="19"/>
  <c r="M336" i="19"/>
  <c r="M349" i="19"/>
  <c r="M401" i="19"/>
  <c r="M410" i="19"/>
  <c r="M429" i="19"/>
  <c r="M525" i="19"/>
  <c r="M9" i="19"/>
  <c r="M10" i="19"/>
  <c r="M11" i="19"/>
  <c r="M22" i="19"/>
  <c r="M40" i="19"/>
  <c r="M51" i="19"/>
  <c r="M77" i="19"/>
  <c r="M92" i="19"/>
  <c r="M174" i="19"/>
  <c r="M420" i="19"/>
  <c r="M81" i="19"/>
  <c r="M135" i="19"/>
  <c r="M170" i="19"/>
  <c r="M180" i="19"/>
  <c r="M227" i="19"/>
  <c r="M337" i="19"/>
  <c r="M346" i="19"/>
  <c r="M365" i="19"/>
  <c r="M411" i="19"/>
  <c r="M426" i="19"/>
  <c r="M34" i="19"/>
  <c r="M38" i="19"/>
  <c r="M256" i="19"/>
  <c r="M273" i="19"/>
  <c r="M356" i="19"/>
  <c r="M439" i="19"/>
  <c r="M445" i="19"/>
  <c r="M446" i="19"/>
  <c r="M455" i="19"/>
  <c r="M158" i="19"/>
  <c r="M193" i="19"/>
  <c r="M243" i="19"/>
  <c r="M264" i="19"/>
  <c r="M279" i="19"/>
  <c r="M301" i="19"/>
  <c r="M347" i="19"/>
  <c r="M362" i="19"/>
  <c r="M427" i="19"/>
  <c r="M241" i="19"/>
  <c r="M292" i="19"/>
  <c r="M375" i="19"/>
  <c r="M381" i="19"/>
  <c r="M249" i="18"/>
  <c r="M163" i="19"/>
  <c r="M521" i="19"/>
  <c r="M262" i="18"/>
  <c r="M265" i="18"/>
  <c r="M270" i="18"/>
  <c r="M12" i="19"/>
  <c r="M45" i="19"/>
  <c r="M59" i="19"/>
  <c r="M87" i="19"/>
  <c r="M99" i="19"/>
  <c r="M105" i="19"/>
  <c r="M106" i="19"/>
  <c r="M130" i="19"/>
  <c r="M148" i="19"/>
  <c r="M151" i="19"/>
  <c r="M153" i="19"/>
  <c r="M167" i="19"/>
  <c r="M215" i="19"/>
  <c r="M220" i="19"/>
  <c r="M233" i="19"/>
  <c r="M253" i="19"/>
  <c r="M274" i="19"/>
  <c r="M290" i="19"/>
  <c r="M296" i="19"/>
  <c r="M302" i="19"/>
  <c r="M312" i="19"/>
  <c r="M318" i="19"/>
  <c r="M340" i="19"/>
  <c r="M367" i="19"/>
  <c r="M524" i="19"/>
  <c r="M424" i="17"/>
  <c r="M487" i="17"/>
  <c r="M20" i="19"/>
  <c r="M78" i="19"/>
  <c r="M319" i="19"/>
  <c r="M241" i="18"/>
  <c r="M246" i="18"/>
  <c r="M254" i="18"/>
  <c r="M35" i="19"/>
  <c r="M79" i="19"/>
  <c r="M107" i="19"/>
  <c r="M169" i="19"/>
  <c r="M187" i="19"/>
  <c r="M255" i="19"/>
  <c r="M297" i="19"/>
  <c r="M303" i="19"/>
  <c r="M341" i="19"/>
  <c r="M33" i="19"/>
  <c r="M41" i="19"/>
  <c r="M49" i="19"/>
  <c r="M83" i="19"/>
  <c r="M139" i="19"/>
  <c r="M173" i="19"/>
  <c r="M231" i="19"/>
  <c r="M251" i="19"/>
  <c r="M257" i="19"/>
  <c r="M258" i="19"/>
  <c r="M324" i="19"/>
  <c r="M389" i="19"/>
  <c r="M451" i="19"/>
  <c r="M16" i="19"/>
  <c r="M30" i="19"/>
  <c r="M93" i="19"/>
  <c r="M101" i="19"/>
  <c r="M102" i="19"/>
  <c r="M125" i="19"/>
  <c r="M133" i="19"/>
  <c r="M182" i="19"/>
  <c r="M259" i="19"/>
  <c r="M262" i="19"/>
  <c r="M268" i="19"/>
  <c r="M325" i="19"/>
  <c r="M339" i="19"/>
  <c r="M361" i="19"/>
  <c r="M513" i="19"/>
  <c r="D614" i="17"/>
  <c r="C9" i="5" s="1"/>
  <c r="E9" i="5" s="1"/>
  <c r="M489" i="17"/>
  <c r="M63" i="19"/>
  <c r="M69" i="19"/>
  <c r="M97" i="19"/>
  <c r="M112" i="19"/>
  <c r="M177" i="19"/>
  <c r="M192" i="19"/>
  <c r="M201" i="19"/>
  <c r="M204" i="19"/>
  <c r="M218" i="19"/>
  <c r="M219" i="19"/>
  <c r="M225" i="19"/>
  <c r="M230" i="19"/>
  <c r="M284" i="19"/>
  <c r="M323" i="19"/>
  <c r="M338" i="19"/>
  <c r="M345" i="19"/>
  <c r="M354" i="19"/>
  <c r="M360" i="19"/>
  <c r="M366" i="19"/>
  <c r="M376" i="19"/>
  <c r="M383" i="19"/>
  <c r="M388" i="19"/>
  <c r="M405" i="19"/>
  <c r="M425" i="19"/>
  <c r="M431" i="19"/>
  <c r="M453" i="19"/>
  <c r="M496" i="19"/>
  <c r="M517" i="19"/>
  <c r="M523" i="19"/>
  <c r="M207" i="19"/>
  <c r="M249" i="19"/>
  <c r="M387" i="19"/>
  <c r="M402" i="19"/>
  <c r="M409" i="19"/>
  <c r="M418" i="19"/>
  <c r="M424" i="19"/>
  <c r="M430" i="19"/>
  <c r="M440" i="19"/>
  <c r="M447" i="19"/>
  <c r="M452" i="19"/>
  <c r="M502" i="19"/>
  <c r="M522" i="19"/>
  <c r="S612" i="19"/>
  <c r="T612" i="19" s="1"/>
  <c r="K612" i="19" s="1"/>
  <c r="M52" i="19"/>
  <c r="M140" i="19"/>
  <c r="M188" i="19"/>
  <c r="M247" i="19"/>
  <c r="M382" i="19"/>
  <c r="M403" i="19"/>
  <c r="M404" i="19"/>
  <c r="M199" i="19"/>
  <c r="M212" i="19"/>
  <c r="M309" i="19"/>
  <c r="M322" i="19"/>
  <c r="M329" i="19"/>
  <c r="M344" i="19"/>
  <c r="M351" i="19"/>
  <c r="M373" i="19"/>
  <c r="M386" i="19"/>
  <c r="M393" i="19"/>
  <c r="M408" i="19"/>
  <c r="M415" i="19"/>
  <c r="M437" i="19"/>
  <c r="M450" i="19"/>
  <c r="M457" i="19"/>
  <c r="M519" i="19"/>
  <c r="M526" i="19"/>
  <c r="M103" i="19"/>
  <c r="M121" i="19"/>
  <c r="M152" i="19"/>
  <c r="M228" i="19"/>
  <c r="M236" i="19"/>
  <c r="M239" i="19"/>
  <c r="M263" i="19"/>
  <c r="M293" i="19"/>
  <c r="M306" i="19"/>
  <c r="M313" i="19"/>
  <c r="M328" i="19"/>
  <c r="M335" i="19"/>
  <c r="M357" i="19"/>
  <c r="M370" i="19"/>
  <c r="M377" i="19"/>
  <c r="M392" i="19"/>
  <c r="M399" i="19"/>
  <c r="M421" i="19"/>
  <c r="M434" i="19"/>
  <c r="M441" i="19"/>
  <c r="M456" i="19"/>
  <c r="M504" i="19"/>
  <c r="M506" i="19"/>
  <c r="M508" i="19"/>
  <c r="M511" i="19"/>
  <c r="M515" i="19"/>
  <c r="M209" i="19"/>
  <c r="M280" i="19"/>
  <c r="M307" i="19"/>
  <c r="M308" i="19"/>
  <c r="M350" i="19"/>
  <c r="M371" i="19"/>
  <c r="M372" i="19"/>
  <c r="M414" i="19"/>
  <c r="M435" i="19"/>
  <c r="M436" i="19"/>
  <c r="M498" i="19"/>
  <c r="M171" i="19"/>
  <c r="M175" i="19"/>
  <c r="M185" i="19"/>
  <c r="M189" i="19"/>
  <c r="M276" i="19"/>
  <c r="M277" i="19"/>
  <c r="M278" i="19"/>
  <c r="M286" i="19"/>
  <c r="M294" i="19"/>
  <c r="M300" i="19"/>
  <c r="M310" i="19"/>
  <c r="M316" i="19"/>
  <c r="M326" i="19"/>
  <c r="M332" i="19"/>
  <c r="M342" i="19"/>
  <c r="M348" i="19"/>
  <c r="M358" i="19"/>
  <c r="M364" i="19"/>
  <c r="M374" i="19"/>
  <c r="M380" i="19"/>
  <c r="M390" i="19"/>
  <c r="M396" i="19"/>
  <c r="M406" i="19"/>
  <c r="M412" i="19"/>
  <c r="M422" i="19"/>
  <c r="M428" i="19"/>
  <c r="M438" i="19"/>
  <c r="M444" i="19"/>
  <c r="M454" i="19"/>
  <c r="M265" i="19"/>
  <c r="M237" i="19"/>
  <c r="M602" i="19"/>
  <c r="M604" i="19"/>
  <c r="M529" i="19"/>
  <c r="M537" i="19"/>
  <c r="M545" i="19"/>
  <c r="M553" i="19"/>
  <c r="M561" i="19"/>
  <c r="M569" i="19"/>
  <c r="M577" i="19"/>
  <c r="M585" i="19"/>
  <c r="M593" i="19"/>
  <c r="M462" i="19"/>
  <c r="M466" i="19"/>
  <c r="M470" i="19"/>
  <c r="M474" i="19"/>
  <c r="M478" i="19"/>
  <c r="M482" i="19"/>
  <c r="M486" i="19"/>
  <c r="M490" i="19"/>
  <c r="M533" i="19"/>
  <c r="M541" i="19"/>
  <c r="M549" i="19"/>
  <c r="M557" i="19"/>
  <c r="M565" i="19"/>
  <c r="M573" i="19"/>
  <c r="M581" i="19"/>
  <c r="M589" i="19"/>
  <c r="M461" i="19"/>
  <c r="M465" i="19"/>
  <c r="M469" i="19"/>
  <c r="M473" i="19"/>
  <c r="M477" i="19"/>
  <c r="M481" i="19"/>
  <c r="M485" i="19"/>
  <c r="M489" i="19"/>
  <c r="M598" i="19"/>
  <c r="D614" i="19"/>
  <c r="Q11" i="19"/>
  <c r="Q80" i="19"/>
  <c r="Q81" i="19"/>
  <c r="Q82" i="19"/>
  <c r="Q149" i="19"/>
  <c r="Q152" i="19"/>
  <c r="Q221" i="19"/>
  <c r="Q222" i="19"/>
  <c r="M240" i="19"/>
  <c r="M242" i="19"/>
  <c r="M244" i="19"/>
  <c r="M246" i="19"/>
  <c r="M248" i="19"/>
  <c r="M250" i="19"/>
  <c r="M252" i="19"/>
  <c r="M597" i="19"/>
  <c r="M459" i="19"/>
  <c r="M463" i="19"/>
  <c r="M467" i="19"/>
  <c r="M471" i="19"/>
  <c r="M475" i="19"/>
  <c r="M479" i="19"/>
  <c r="M483" i="19"/>
  <c r="M487" i="19"/>
  <c r="M601" i="19"/>
  <c r="M605" i="19"/>
  <c r="M608" i="19"/>
  <c r="M460" i="19"/>
  <c r="M464" i="19"/>
  <c r="M468" i="19"/>
  <c r="M472" i="19"/>
  <c r="M476" i="19"/>
  <c r="M480" i="19"/>
  <c r="M484" i="19"/>
  <c r="M488" i="19"/>
  <c r="M530" i="19"/>
  <c r="M534" i="19"/>
  <c r="M538" i="19"/>
  <c r="M542" i="19"/>
  <c r="M546" i="19"/>
  <c r="M550" i="19"/>
  <c r="M554" i="19"/>
  <c r="M558" i="19"/>
  <c r="M562" i="19"/>
  <c r="M566" i="19"/>
  <c r="M570" i="19"/>
  <c r="M574" i="19"/>
  <c r="M578" i="19"/>
  <c r="M582" i="19"/>
  <c r="M586" i="19"/>
  <c r="M590" i="19"/>
  <c r="M594" i="19"/>
  <c r="S611" i="19"/>
  <c r="T611" i="19" s="1"/>
  <c r="K611" i="19" s="1"/>
  <c r="M527" i="19"/>
  <c r="M531" i="19"/>
  <c r="M535" i="19"/>
  <c r="M539" i="19"/>
  <c r="M543" i="19"/>
  <c r="M547" i="19"/>
  <c r="M551" i="19"/>
  <c r="M555" i="19"/>
  <c r="M559" i="19"/>
  <c r="M563" i="19"/>
  <c r="M567" i="19"/>
  <c r="M571" i="19"/>
  <c r="M575" i="19"/>
  <c r="M579" i="19"/>
  <c r="M583" i="19"/>
  <c r="M587" i="19"/>
  <c r="M591" i="19"/>
  <c r="M595" i="19"/>
  <c r="M599" i="19"/>
  <c r="M603" i="19"/>
  <c r="M607" i="19"/>
  <c r="M491" i="19"/>
  <c r="M492" i="19"/>
  <c r="M493" i="19"/>
  <c r="M494" i="19"/>
  <c r="M495" i="19"/>
  <c r="M528" i="19"/>
  <c r="M532" i="19"/>
  <c r="M536" i="19"/>
  <c r="M540" i="19"/>
  <c r="M544" i="19"/>
  <c r="M548" i="19"/>
  <c r="M552" i="19"/>
  <c r="M556" i="19"/>
  <c r="M560" i="19"/>
  <c r="M564" i="19"/>
  <c r="M568" i="19"/>
  <c r="M572" i="19"/>
  <c r="M576" i="19"/>
  <c r="M580" i="19"/>
  <c r="M584" i="19"/>
  <c r="M588" i="19"/>
  <c r="M592" i="19"/>
  <c r="M596" i="19"/>
  <c r="M600" i="19"/>
  <c r="M606" i="19"/>
  <c r="Q80" i="18"/>
  <c r="M302" i="18"/>
  <c r="M306" i="18"/>
  <c r="M322" i="18"/>
  <c r="M334" i="18"/>
  <c r="M338" i="18"/>
  <c r="M532" i="18"/>
  <c r="M544" i="18"/>
  <c r="M575" i="18"/>
  <c r="Q10" i="18"/>
  <c r="M285" i="18"/>
  <c r="Q79" i="18"/>
  <c r="Q81" i="18"/>
  <c r="Q82" i="18"/>
  <c r="Q220" i="18"/>
  <c r="Q222" i="18"/>
  <c r="M318" i="18"/>
  <c r="Q219" i="18"/>
  <c r="Q221" i="18"/>
  <c r="M286" i="18"/>
  <c r="M596" i="18"/>
  <c r="Q149" i="18"/>
  <c r="Q150" i="18"/>
  <c r="Q151" i="18"/>
  <c r="Q152" i="18"/>
  <c r="M281" i="18"/>
  <c r="M289" i="18"/>
  <c r="M293" i="18"/>
  <c r="M297" i="18"/>
  <c r="M314" i="18"/>
  <c r="M330" i="18"/>
  <c r="M587" i="18"/>
  <c r="M282" i="18"/>
  <c r="M290" i="18"/>
  <c r="M294" i="18"/>
  <c r="M298" i="18"/>
  <c r="M310" i="18"/>
  <c r="M326" i="18"/>
  <c r="M301" i="18"/>
  <c r="M309" i="18"/>
  <c r="M317" i="18"/>
  <c r="M325" i="18"/>
  <c r="M333" i="18"/>
  <c r="M443" i="18"/>
  <c r="M548" i="18"/>
  <c r="M603" i="18"/>
  <c r="M283" i="18"/>
  <c r="M287" i="18"/>
  <c r="M291" i="18"/>
  <c r="M295" i="18"/>
  <c r="M299" i="18"/>
  <c r="M303" i="18"/>
  <c r="M307" i="18"/>
  <c r="M311" i="18"/>
  <c r="M315" i="18"/>
  <c r="M319" i="18"/>
  <c r="M323" i="18"/>
  <c r="M327" i="18"/>
  <c r="M331" i="18"/>
  <c r="M335" i="18"/>
  <c r="M339" i="18"/>
  <c r="M528" i="18"/>
  <c r="M559" i="18"/>
  <c r="M571" i="18"/>
  <c r="M580" i="18"/>
  <c r="M592" i="18"/>
  <c r="D614" i="18"/>
  <c r="C10" i="5" s="1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M161" i="18"/>
  <c r="M162" i="18"/>
  <c r="M163" i="18"/>
  <c r="M164" i="18"/>
  <c r="M165" i="18"/>
  <c r="M166" i="18"/>
  <c r="M167" i="18"/>
  <c r="M168" i="18"/>
  <c r="M169" i="18"/>
  <c r="M170" i="18"/>
  <c r="M171" i="18"/>
  <c r="M172" i="18"/>
  <c r="M173" i="18"/>
  <c r="M174" i="18"/>
  <c r="M175" i="18"/>
  <c r="M176" i="18"/>
  <c r="M177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M190" i="18"/>
  <c r="M191" i="18"/>
  <c r="M192" i="18"/>
  <c r="M193" i="18"/>
  <c r="M194" i="18"/>
  <c r="M195" i="18"/>
  <c r="M196" i="18"/>
  <c r="M197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2" i="18"/>
  <c r="M233" i="18"/>
  <c r="M305" i="18"/>
  <c r="M313" i="18"/>
  <c r="M321" i="18"/>
  <c r="M329" i="18"/>
  <c r="M337" i="18"/>
  <c r="M527" i="18"/>
  <c r="M539" i="18"/>
  <c r="M560" i="18"/>
  <c r="M591" i="18"/>
  <c r="M280" i="18"/>
  <c r="M284" i="18"/>
  <c r="M288" i="18"/>
  <c r="M292" i="18"/>
  <c r="M296" i="18"/>
  <c r="M300" i="18"/>
  <c r="M304" i="18"/>
  <c r="M308" i="18"/>
  <c r="M312" i="18"/>
  <c r="M316" i="18"/>
  <c r="M320" i="18"/>
  <c r="M324" i="18"/>
  <c r="M328" i="18"/>
  <c r="M332" i="18"/>
  <c r="M336" i="18"/>
  <c r="M340" i="18"/>
  <c r="M445" i="18"/>
  <c r="M543" i="18"/>
  <c r="M555" i="18"/>
  <c r="M564" i="18"/>
  <c r="M576" i="18"/>
  <c r="M531" i="18"/>
  <c r="M536" i="18"/>
  <c r="M547" i="18"/>
  <c r="M552" i="18"/>
  <c r="M563" i="18"/>
  <c r="M568" i="18"/>
  <c r="M579" i="18"/>
  <c r="M584" i="18"/>
  <c r="M595" i="18"/>
  <c r="M600" i="18"/>
  <c r="M608" i="18"/>
  <c r="M341" i="18"/>
  <c r="M342" i="18"/>
  <c r="M343" i="18"/>
  <c r="M344" i="18"/>
  <c r="M345" i="18"/>
  <c r="M346" i="18"/>
  <c r="M347" i="18"/>
  <c r="M348" i="18"/>
  <c r="M349" i="18"/>
  <c r="M446" i="18"/>
  <c r="M447" i="18"/>
  <c r="M448" i="18"/>
  <c r="M449" i="18"/>
  <c r="M450" i="18"/>
  <c r="M451" i="18"/>
  <c r="M452" i="18"/>
  <c r="M453" i="18"/>
  <c r="M454" i="18"/>
  <c r="M455" i="18"/>
  <c r="M456" i="18"/>
  <c r="M457" i="18"/>
  <c r="M458" i="18"/>
  <c r="M459" i="18"/>
  <c r="M460" i="18"/>
  <c r="M461" i="18"/>
  <c r="M462" i="18"/>
  <c r="M463" i="18"/>
  <c r="M464" i="18"/>
  <c r="M465" i="18"/>
  <c r="M466" i="18"/>
  <c r="M467" i="18"/>
  <c r="M468" i="18"/>
  <c r="M469" i="18"/>
  <c r="M470" i="18"/>
  <c r="M471" i="18"/>
  <c r="M472" i="18"/>
  <c r="M473" i="18"/>
  <c r="M474" i="18"/>
  <c r="M475" i="18"/>
  <c r="M476" i="18"/>
  <c r="M477" i="18"/>
  <c r="M478" i="18"/>
  <c r="M479" i="18"/>
  <c r="M480" i="18"/>
  <c r="M481" i="18"/>
  <c r="M482" i="18"/>
  <c r="M483" i="18"/>
  <c r="M484" i="18"/>
  <c r="M485" i="18"/>
  <c r="M486" i="18"/>
  <c r="M487" i="18"/>
  <c r="M488" i="18"/>
  <c r="M489" i="18"/>
  <c r="M490" i="18"/>
  <c r="M491" i="18"/>
  <c r="M492" i="18"/>
  <c r="M493" i="18"/>
  <c r="M494" i="18"/>
  <c r="M495" i="18"/>
  <c r="M496" i="18"/>
  <c r="M497" i="18"/>
  <c r="M498" i="18"/>
  <c r="M499" i="18"/>
  <c r="M500" i="18"/>
  <c r="M501" i="18"/>
  <c r="M502" i="18"/>
  <c r="M503" i="18"/>
  <c r="M504" i="18"/>
  <c r="M505" i="18"/>
  <c r="M506" i="18"/>
  <c r="M507" i="18"/>
  <c r="M508" i="18"/>
  <c r="M509" i="18"/>
  <c r="M510" i="18"/>
  <c r="M511" i="18"/>
  <c r="M512" i="18"/>
  <c r="M513" i="18"/>
  <c r="M514" i="18"/>
  <c r="M515" i="18"/>
  <c r="M516" i="18"/>
  <c r="M517" i="18"/>
  <c r="M518" i="18"/>
  <c r="M519" i="18"/>
  <c r="M520" i="18"/>
  <c r="M521" i="18"/>
  <c r="M522" i="18"/>
  <c r="M523" i="18"/>
  <c r="M524" i="18"/>
  <c r="M525" i="18"/>
  <c r="M526" i="18"/>
  <c r="M535" i="18"/>
  <c r="M540" i="18"/>
  <c r="M551" i="18"/>
  <c r="M556" i="18"/>
  <c r="M567" i="18"/>
  <c r="M572" i="18"/>
  <c r="M583" i="18"/>
  <c r="M588" i="18"/>
  <c r="M599" i="18"/>
  <c r="M604" i="18"/>
  <c r="S611" i="18"/>
  <c r="T611" i="18" s="1"/>
  <c r="K611" i="18" s="1"/>
  <c r="M529" i="18"/>
  <c r="M533" i="18"/>
  <c r="M537" i="18"/>
  <c r="M541" i="18"/>
  <c r="M545" i="18"/>
  <c r="M549" i="18"/>
  <c r="M553" i="18"/>
  <c r="M557" i="18"/>
  <c r="M561" i="18"/>
  <c r="M565" i="18"/>
  <c r="M569" i="18"/>
  <c r="M573" i="18"/>
  <c r="M577" i="18"/>
  <c r="M581" i="18"/>
  <c r="M585" i="18"/>
  <c r="M589" i="18"/>
  <c r="M593" i="18"/>
  <c r="M597" i="18"/>
  <c r="M601" i="18"/>
  <c r="M605" i="18"/>
  <c r="M607" i="18"/>
  <c r="M530" i="18"/>
  <c r="M534" i="18"/>
  <c r="M538" i="18"/>
  <c r="M542" i="18"/>
  <c r="M546" i="18"/>
  <c r="M550" i="18"/>
  <c r="M554" i="18"/>
  <c r="M558" i="18"/>
  <c r="M562" i="18"/>
  <c r="M566" i="18"/>
  <c r="M570" i="18"/>
  <c r="M574" i="18"/>
  <c r="M578" i="18"/>
  <c r="M582" i="18"/>
  <c r="M586" i="18"/>
  <c r="M590" i="18"/>
  <c r="M594" i="18"/>
  <c r="M598" i="18"/>
  <c r="M602" i="18"/>
  <c r="M606" i="18"/>
  <c r="Q152" i="17"/>
  <c r="Q80" i="17"/>
  <c r="M19" i="17"/>
  <c r="M27" i="17"/>
  <c r="M35" i="17"/>
  <c r="M43" i="17"/>
  <c r="M51" i="17"/>
  <c r="M59" i="17"/>
  <c r="M69" i="17"/>
  <c r="M73" i="17"/>
  <c r="M77" i="17"/>
  <c r="M85" i="17"/>
  <c r="M89" i="17"/>
  <c r="M97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57" i="17"/>
  <c r="M161" i="17"/>
  <c r="M165" i="17"/>
  <c r="M169" i="17"/>
  <c r="M300" i="17"/>
  <c r="M330" i="17"/>
  <c r="M338" i="17"/>
  <c r="M346" i="17"/>
  <c r="M354" i="17"/>
  <c r="M472" i="17"/>
  <c r="M479" i="17"/>
  <c r="M14" i="17"/>
  <c r="M22" i="17"/>
  <c r="M26" i="17"/>
  <c r="M30" i="17"/>
  <c r="M34" i="17"/>
  <c r="M42" i="17"/>
  <c r="M50" i="17"/>
  <c r="M58" i="17"/>
  <c r="M66" i="17"/>
  <c r="M70" i="17"/>
  <c r="M74" i="17"/>
  <c r="M78" i="17"/>
  <c r="M94" i="17"/>
  <c r="M98" i="17"/>
  <c r="M106" i="17"/>
  <c r="M114" i="17"/>
  <c r="M118" i="17"/>
  <c r="M122" i="17"/>
  <c r="M126" i="17"/>
  <c r="M130" i="17"/>
  <c r="M134" i="17"/>
  <c r="M138" i="17"/>
  <c r="M142" i="17"/>
  <c r="M146" i="17"/>
  <c r="M150" i="17"/>
  <c r="M154" i="17"/>
  <c r="M158" i="17"/>
  <c r="M162" i="17"/>
  <c r="M166" i="17"/>
  <c r="Q219" i="17"/>
  <c r="Q221" i="17"/>
  <c r="M252" i="17"/>
  <c r="M260" i="17"/>
  <c r="M268" i="17"/>
  <c r="M284" i="17"/>
  <c r="M288" i="17"/>
  <c r="M304" i="17"/>
  <c r="M320" i="17"/>
  <c r="M9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55" i="17"/>
  <c r="M159" i="17"/>
  <c r="M163" i="17"/>
  <c r="M167" i="17"/>
  <c r="M292" i="17"/>
  <c r="M308" i="17"/>
  <c r="M324" i="17"/>
  <c r="M11" i="17"/>
  <c r="M15" i="17"/>
  <c r="M23" i="17"/>
  <c r="M31" i="17"/>
  <c r="M39" i="17"/>
  <c r="M47" i="17"/>
  <c r="M55" i="17"/>
  <c r="M63" i="17"/>
  <c r="M81" i="17"/>
  <c r="M93" i="17"/>
  <c r="M101" i="17"/>
  <c r="M316" i="17"/>
  <c r="M334" i="17"/>
  <c r="M342" i="17"/>
  <c r="M350" i="17"/>
  <c r="M358" i="17"/>
  <c r="M10" i="17"/>
  <c r="M18" i="17"/>
  <c r="M38" i="17"/>
  <c r="M46" i="17"/>
  <c r="M54" i="17"/>
  <c r="M62" i="17"/>
  <c r="M82" i="17"/>
  <c r="M86" i="17"/>
  <c r="M90" i="17"/>
  <c r="M102" i="17"/>
  <c r="M110" i="17"/>
  <c r="M12" i="17"/>
  <c r="M16" i="17"/>
  <c r="M20" i="17"/>
  <c r="M24" i="17"/>
  <c r="M28" i="17"/>
  <c r="M32" i="17"/>
  <c r="M36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56" i="17"/>
  <c r="M160" i="17"/>
  <c r="M164" i="17"/>
  <c r="M168" i="17"/>
  <c r="Q220" i="17"/>
  <c r="Q222" i="17"/>
  <c r="M248" i="17"/>
  <c r="M256" i="17"/>
  <c r="M264" i="17"/>
  <c r="M272" i="17"/>
  <c r="M276" i="17"/>
  <c r="M280" i="17"/>
  <c r="M296" i="17"/>
  <c r="M312" i="17"/>
  <c r="M328" i="17"/>
  <c r="M365" i="17"/>
  <c r="M370" i="17"/>
  <c r="M381" i="17"/>
  <c r="M386" i="17"/>
  <c r="M397" i="17"/>
  <c r="M402" i="17"/>
  <c r="M413" i="17"/>
  <c r="M418" i="17"/>
  <c r="M488" i="17"/>
  <c r="Q82" i="17"/>
  <c r="Q10" i="17"/>
  <c r="M247" i="17"/>
  <c r="M251" i="17"/>
  <c r="M255" i="17"/>
  <c r="M259" i="17"/>
  <c r="M263" i="17"/>
  <c r="M267" i="17"/>
  <c r="M271" i="17"/>
  <c r="M275" i="17"/>
  <c r="M279" i="17"/>
  <c r="M283" i="17"/>
  <c r="M287" i="17"/>
  <c r="M291" i="17"/>
  <c r="M295" i="17"/>
  <c r="M299" i="17"/>
  <c r="M303" i="17"/>
  <c r="M307" i="17"/>
  <c r="M311" i="17"/>
  <c r="M315" i="17"/>
  <c r="M319" i="17"/>
  <c r="M323" i="17"/>
  <c r="M327" i="17"/>
  <c r="M331" i="17"/>
  <c r="M335" i="17"/>
  <c r="M339" i="17"/>
  <c r="M343" i="17"/>
  <c r="M347" i="17"/>
  <c r="M351" i="17"/>
  <c r="M355" i="17"/>
  <c r="M361" i="17"/>
  <c r="M366" i="17"/>
  <c r="M377" i="17"/>
  <c r="M382" i="17"/>
  <c r="M393" i="17"/>
  <c r="M398" i="17"/>
  <c r="M409" i="17"/>
  <c r="M414" i="17"/>
  <c r="M484" i="17"/>
  <c r="M250" i="17"/>
  <c r="M254" i="17"/>
  <c r="M258" i="17"/>
  <c r="M262" i="17"/>
  <c r="M266" i="17"/>
  <c r="M270" i="17"/>
  <c r="M274" i="17"/>
  <c r="M278" i="17"/>
  <c r="M282" i="17"/>
  <c r="M286" i="17"/>
  <c r="M290" i="17"/>
  <c r="M294" i="17"/>
  <c r="M298" i="17"/>
  <c r="M302" i="17"/>
  <c r="M306" i="17"/>
  <c r="M310" i="17"/>
  <c r="M314" i="17"/>
  <c r="M318" i="17"/>
  <c r="M322" i="17"/>
  <c r="M326" i="17"/>
  <c r="M332" i="17"/>
  <c r="M336" i="17"/>
  <c r="M340" i="17"/>
  <c r="M344" i="17"/>
  <c r="M348" i="17"/>
  <c r="M352" i="17"/>
  <c r="M356" i="17"/>
  <c r="M362" i="17"/>
  <c r="M373" i="17"/>
  <c r="M378" i="17"/>
  <c r="M389" i="17"/>
  <c r="M394" i="17"/>
  <c r="M405" i="17"/>
  <c r="M410" i="17"/>
  <c r="M480" i="17"/>
  <c r="M486" i="17"/>
  <c r="M491" i="17"/>
  <c r="M495" i="17"/>
  <c r="M499" i="17"/>
  <c r="M503" i="17"/>
  <c r="M507" i="17"/>
  <c r="M511" i="17"/>
  <c r="M515" i="17"/>
  <c r="M519" i="17"/>
  <c r="M523" i="17"/>
  <c r="M527" i="17"/>
  <c r="M531" i="17"/>
  <c r="M535" i="17"/>
  <c r="M539" i="17"/>
  <c r="M543" i="17"/>
  <c r="M547" i="17"/>
  <c r="M551" i="17"/>
  <c r="M555" i="17"/>
  <c r="M559" i="17"/>
  <c r="M563" i="17"/>
  <c r="M567" i="17"/>
  <c r="M571" i="17"/>
  <c r="M575" i="17"/>
  <c r="M579" i="17"/>
  <c r="M583" i="17"/>
  <c r="M587" i="17"/>
  <c r="M591" i="17"/>
  <c r="M595" i="17"/>
  <c r="M599" i="17"/>
  <c r="M603" i="17"/>
  <c r="M607" i="17"/>
  <c r="M423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421" i="17"/>
  <c r="M475" i="17"/>
  <c r="M249" i="17"/>
  <c r="M253" i="17"/>
  <c r="M257" i="17"/>
  <c r="M261" i="17"/>
  <c r="M265" i="17"/>
  <c r="M269" i="17"/>
  <c r="M273" i="17"/>
  <c r="M277" i="17"/>
  <c r="M281" i="17"/>
  <c r="M285" i="17"/>
  <c r="M289" i="17"/>
  <c r="M293" i="17"/>
  <c r="M297" i="17"/>
  <c r="M301" i="17"/>
  <c r="M305" i="17"/>
  <c r="M309" i="17"/>
  <c r="M313" i="17"/>
  <c r="M317" i="17"/>
  <c r="M321" i="17"/>
  <c r="M325" i="17"/>
  <c r="M329" i="17"/>
  <c r="M333" i="17"/>
  <c r="M337" i="17"/>
  <c r="M341" i="17"/>
  <c r="M345" i="17"/>
  <c r="M349" i="17"/>
  <c r="M353" i="17"/>
  <c r="M357" i="17"/>
  <c r="M369" i="17"/>
  <c r="M374" i="17"/>
  <c r="M385" i="17"/>
  <c r="M390" i="17"/>
  <c r="M401" i="17"/>
  <c r="M406" i="17"/>
  <c r="M417" i="17"/>
  <c r="M476" i="17"/>
  <c r="M471" i="17"/>
  <c r="M360" i="17"/>
  <c r="M364" i="17"/>
  <c r="M368" i="17"/>
  <c r="M372" i="17"/>
  <c r="M376" i="17"/>
  <c r="M380" i="17"/>
  <c r="M384" i="17"/>
  <c r="M388" i="17"/>
  <c r="M392" i="17"/>
  <c r="M396" i="17"/>
  <c r="M400" i="17"/>
  <c r="M404" i="17"/>
  <c r="M408" i="17"/>
  <c r="M412" i="17"/>
  <c r="M416" i="17"/>
  <c r="M420" i="17"/>
  <c r="M425" i="17"/>
  <c r="M426" i="17"/>
  <c r="M427" i="17"/>
  <c r="M428" i="17"/>
  <c r="M429" i="17"/>
  <c r="M430" i="17"/>
  <c r="M431" i="17"/>
  <c r="M432" i="17"/>
  <c r="M433" i="17"/>
  <c r="M434" i="17"/>
  <c r="M435" i="17"/>
  <c r="M436" i="17"/>
  <c r="M437" i="17"/>
  <c r="M438" i="17"/>
  <c r="M439" i="17"/>
  <c r="M440" i="17"/>
  <c r="M441" i="17"/>
  <c r="M442" i="17"/>
  <c r="M443" i="17"/>
  <c r="M444" i="17"/>
  <c r="M445" i="17"/>
  <c r="M446" i="17"/>
  <c r="M447" i="17"/>
  <c r="M448" i="17"/>
  <c r="M449" i="17"/>
  <c r="M450" i="17"/>
  <c r="M451" i="17"/>
  <c r="M452" i="17"/>
  <c r="M453" i="17"/>
  <c r="M454" i="17"/>
  <c r="M455" i="17"/>
  <c r="M456" i="17"/>
  <c r="M457" i="17"/>
  <c r="M458" i="17"/>
  <c r="M459" i="17"/>
  <c r="M460" i="17"/>
  <c r="M461" i="17"/>
  <c r="M462" i="17"/>
  <c r="M463" i="17"/>
  <c r="M464" i="17"/>
  <c r="M465" i="17"/>
  <c r="M466" i="17"/>
  <c r="M467" i="17"/>
  <c r="M468" i="17"/>
  <c r="M359" i="17"/>
  <c r="M363" i="17"/>
  <c r="M367" i="17"/>
  <c r="M371" i="17"/>
  <c r="M375" i="17"/>
  <c r="M379" i="17"/>
  <c r="M383" i="17"/>
  <c r="M387" i="17"/>
  <c r="M391" i="17"/>
  <c r="M395" i="17"/>
  <c r="M399" i="17"/>
  <c r="M403" i="17"/>
  <c r="M407" i="17"/>
  <c r="M411" i="17"/>
  <c r="M415" i="17"/>
  <c r="M419" i="17"/>
  <c r="M492" i="17"/>
  <c r="M496" i="17"/>
  <c r="M500" i="17"/>
  <c r="M504" i="17"/>
  <c r="M508" i="17"/>
  <c r="M512" i="17"/>
  <c r="M516" i="17"/>
  <c r="M520" i="17"/>
  <c r="M524" i="17"/>
  <c r="M528" i="17"/>
  <c r="M532" i="17"/>
  <c r="M536" i="17"/>
  <c r="M540" i="17"/>
  <c r="M544" i="17"/>
  <c r="M548" i="17"/>
  <c r="M552" i="17"/>
  <c r="M556" i="17"/>
  <c r="M560" i="17"/>
  <c r="M564" i="17"/>
  <c r="M568" i="17"/>
  <c r="M572" i="17"/>
  <c r="M576" i="17"/>
  <c r="M580" i="17"/>
  <c r="M584" i="17"/>
  <c r="M588" i="17"/>
  <c r="M592" i="17"/>
  <c r="M596" i="17"/>
  <c r="M600" i="17"/>
  <c r="M604" i="17"/>
  <c r="M608" i="17"/>
  <c r="M493" i="17"/>
  <c r="M497" i="17"/>
  <c r="M501" i="17"/>
  <c r="M505" i="17"/>
  <c r="M509" i="17"/>
  <c r="M513" i="17"/>
  <c r="M517" i="17"/>
  <c r="M521" i="17"/>
  <c r="M525" i="17"/>
  <c r="M529" i="17"/>
  <c r="M533" i="17"/>
  <c r="M537" i="17"/>
  <c r="M541" i="17"/>
  <c r="M545" i="17"/>
  <c r="M549" i="17"/>
  <c r="M553" i="17"/>
  <c r="M557" i="17"/>
  <c r="M561" i="17"/>
  <c r="M565" i="17"/>
  <c r="M569" i="17"/>
  <c r="M573" i="17"/>
  <c r="M577" i="17"/>
  <c r="M581" i="17"/>
  <c r="M585" i="17"/>
  <c r="M589" i="17"/>
  <c r="M593" i="17"/>
  <c r="M597" i="17"/>
  <c r="M601" i="17"/>
  <c r="M605" i="17"/>
  <c r="M490" i="17"/>
  <c r="M494" i="17"/>
  <c r="M498" i="17"/>
  <c r="M502" i="17"/>
  <c r="M506" i="17"/>
  <c r="M510" i="17"/>
  <c r="M514" i="17"/>
  <c r="M518" i="17"/>
  <c r="M522" i="17"/>
  <c r="M526" i="17"/>
  <c r="M530" i="17"/>
  <c r="M534" i="17"/>
  <c r="M538" i="17"/>
  <c r="M542" i="17"/>
  <c r="M546" i="17"/>
  <c r="M550" i="17"/>
  <c r="M554" i="17"/>
  <c r="M558" i="17"/>
  <c r="M562" i="17"/>
  <c r="M566" i="17"/>
  <c r="M570" i="17"/>
  <c r="M574" i="17"/>
  <c r="M578" i="17"/>
  <c r="M582" i="17"/>
  <c r="M586" i="17"/>
  <c r="M590" i="17"/>
  <c r="M594" i="17"/>
  <c r="M598" i="17"/>
  <c r="M602" i="17"/>
  <c r="M606" i="17"/>
  <c r="E615" i="17"/>
  <c r="E616" i="17" s="1"/>
  <c r="S614" i="17"/>
  <c r="T614" i="17" s="1"/>
  <c r="K614" i="17" s="1"/>
  <c r="H8" i="13"/>
  <c r="B5" i="17" s="1"/>
  <c r="H7" i="13"/>
  <c r="B5" i="1" s="1"/>
  <c r="Q10" i="19" l="1"/>
  <c r="G80" i="2"/>
  <c r="Q9" i="17"/>
  <c r="G51" i="2"/>
  <c r="Q12" i="17"/>
  <c r="Q11" i="18"/>
  <c r="F48" i="2"/>
  <c r="F20" i="2"/>
  <c r="Q12" i="18"/>
  <c r="Q9" i="19"/>
  <c r="Q9" i="18"/>
  <c r="G12" i="2"/>
  <c r="F44" i="2"/>
  <c r="F24" i="2"/>
  <c r="F39" i="2"/>
  <c r="F55" i="2"/>
  <c r="F73" i="2"/>
  <c r="Q12" i="19"/>
  <c r="F30" i="2"/>
  <c r="F21" i="2"/>
  <c r="F40" i="2"/>
  <c r="F81" i="2"/>
  <c r="H71" i="2"/>
  <c r="F77" i="2"/>
  <c r="H44" i="2"/>
  <c r="H28" i="2"/>
  <c r="H56" i="2"/>
  <c r="H43" i="2"/>
  <c r="G65" i="2"/>
  <c r="G36" i="2"/>
  <c r="G19" i="2"/>
  <c r="G71" i="2"/>
  <c r="G73" i="2"/>
  <c r="G21" i="2"/>
  <c r="G43" i="2"/>
  <c r="G53" i="2"/>
  <c r="G20" i="2"/>
  <c r="G24" i="2"/>
  <c r="G31" i="2"/>
  <c r="G15" i="2"/>
  <c r="G40" i="2"/>
  <c r="G28" i="2"/>
  <c r="G11" i="2"/>
  <c r="G39" i="2"/>
  <c r="G76" i="2"/>
  <c r="G56" i="2"/>
  <c r="F70" i="2"/>
  <c r="F69" i="2"/>
  <c r="F72" i="2"/>
  <c r="F54" i="2"/>
  <c r="F46" i="2"/>
  <c r="F17" i="2"/>
  <c r="F82" i="2"/>
  <c r="F71" i="2"/>
  <c r="F51" i="2"/>
  <c r="F58" i="2"/>
  <c r="F50" i="2"/>
  <c r="F34" i="2"/>
  <c r="F52" i="2"/>
  <c r="F36" i="2"/>
  <c r="F28" i="2"/>
  <c r="F23" i="2"/>
  <c r="F15" i="2"/>
  <c r="F79" i="2"/>
  <c r="F76" i="2"/>
  <c r="F32" i="2"/>
  <c r="F16" i="2"/>
  <c r="F42" i="2"/>
  <c r="F22" i="2"/>
  <c r="F35" i="2"/>
  <c r="F19" i="2"/>
  <c r="F83" i="2"/>
  <c r="F74" i="2"/>
  <c r="F38" i="2"/>
  <c r="F18" i="2"/>
  <c r="F59" i="2"/>
  <c r="F65" i="2"/>
  <c r="D615" i="19"/>
  <c r="D616" i="19" s="1"/>
  <c r="C11" i="5"/>
  <c r="E11" i="5" s="1"/>
  <c r="E615" i="18"/>
  <c r="E616" i="18" s="1"/>
  <c r="B10" i="5"/>
  <c r="E10" i="5" s="1"/>
  <c r="Q219" i="19"/>
  <c r="Q220" i="19"/>
  <c r="Q151" i="19"/>
  <c r="Q150" i="19"/>
  <c r="E3" i="17"/>
  <c r="D615" i="17"/>
  <c r="D616" i="17" s="1"/>
  <c r="Q79" i="19"/>
  <c r="M612" i="18"/>
  <c r="L612" i="18" s="1"/>
  <c r="G66" i="2" s="1"/>
  <c r="M612" i="19"/>
  <c r="L612" i="19" s="1"/>
  <c r="T614" i="19"/>
  <c r="K614" i="19" s="1"/>
  <c r="E3" i="19"/>
  <c r="E3" i="18"/>
  <c r="D615" i="18"/>
  <c r="D616" i="18" s="1"/>
  <c r="M612" i="17"/>
  <c r="L612" i="17" s="1"/>
  <c r="F66" i="2" s="1"/>
  <c r="Q149" i="17"/>
  <c r="Q81" i="17"/>
  <c r="Q11" i="17"/>
  <c r="S608" i="1"/>
  <c r="Q608" i="1"/>
  <c r="I608" i="1"/>
  <c r="S607" i="1"/>
  <c r="Q607" i="1"/>
  <c r="I607" i="1"/>
  <c r="M607" i="1" s="1"/>
  <c r="S606" i="1"/>
  <c r="Q606" i="1"/>
  <c r="I606" i="1"/>
  <c r="M606" i="1" s="1"/>
  <c r="S605" i="1"/>
  <c r="Q605" i="1"/>
  <c r="I605" i="1"/>
  <c r="S604" i="1"/>
  <c r="Q604" i="1"/>
  <c r="I604" i="1"/>
  <c r="S603" i="1"/>
  <c r="I603" i="1"/>
  <c r="S602" i="1"/>
  <c r="Q602" i="1"/>
  <c r="I602" i="1"/>
  <c r="M602" i="1" s="1"/>
  <c r="S601" i="1"/>
  <c r="Q601" i="1"/>
  <c r="I601" i="1"/>
  <c r="S600" i="1"/>
  <c r="Q600" i="1"/>
  <c r="I600" i="1"/>
  <c r="S599" i="1"/>
  <c r="Q599" i="1"/>
  <c r="I599" i="1"/>
  <c r="S598" i="1"/>
  <c r="Q598" i="1"/>
  <c r="I598" i="1"/>
  <c r="M598" i="1" s="1"/>
  <c r="S597" i="1"/>
  <c r="Q597" i="1"/>
  <c r="I597" i="1"/>
  <c r="S596" i="1"/>
  <c r="Q596" i="1"/>
  <c r="I596" i="1"/>
  <c r="S595" i="1"/>
  <c r="Q595" i="1"/>
  <c r="I595" i="1"/>
  <c r="S594" i="1"/>
  <c r="Q594" i="1"/>
  <c r="I594" i="1"/>
  <c r="M594" i="1" s="1"/>
  <c r="S593" i="1"/>
  <c r="Q593" i="1"/>
  <c r="I593" i="1"/>
  <c r="S592" i="1"/>
  <c r="Q592" i="1"/>
  <c r="I592" i="1"/>
  <c r="S591" i="1"/>
  <c r="Q591" i="1"/>
  <c r="I591" i="1"/>
  <c r="M591" i="1" s="1"/>
  <c r="S590" i="1"/>
  <c r="Q590" i="1"/>
  <c r="I590" i="1"/>
  <c r="M590" i="1" s="1"/>
  <c r="S589" i="1"/>
  <c r="Q589" i="1"/>
  <c r="I589" i="1"/>
  <c r="S588" i="1"/>
  <c r="Q588" i="1"/>
  <c r="I588" i="1"/>
  <c r="S587" i="1"/>
  <c r="Q587" i="1"/>
  <c r="I587" i="1"/>
  <c r="S586" i="1"/>
  <c r="Q586" i="1"/>
  <c r="I586" i="1"/>
  <c r="M586" i="1" s="1"/>
  <c r="S585" i="1"/>
  <c r="Q585" i="1"/>
  <c r="I585" i="1"/>
  <c r="S584" i="1"/>
  <c r="Q584" i="1"/>
  <c r="I584" i="1"/>
  <c r="S583" i="1"/>
  <c r="Q583" i="1"/>
  <c r="I583" i="1"/>
  <c r="S582" i="1"/>
  <c r="Q582" i="1"/>
  <c r="I582" i="1"/>
  <c r="M582" i="1" s="1"/>
  <c r="S581" i="1"/>
  <c r="Q581" i="1"/>
  <c r="I581" i="1"/>
  <c r="S580" i="1"/>
  <c r="Q580" i="1"/>
  <c r="I580" i="1"/>
  <c r="S579" i="1"/>
  <c r="Q579" i="1"/>
  <c r="I579" i="1"/>
  <c r="S578" i="1"/>
  <c r="Q578" i="1"/>
  <c r="I578" i="1"/>
  <c r="M578" i="1" s="1"/>
  <c r="S577" i="1"/>
  <c r="Q577" i="1"/>
  <c r="I577" i="1"/>
  <c r="S576" i="1"/>
  <c r="Q576" i="1"/>
  <c r="I576" i="1"/>
  <c r="S575" i="1"/>
  <c r="Q575" i="1"/>
  <c r="I575" i="1"/>
  <c r="M575" i="1" s="1"/>
  <c r="S574" i="1"/>
  <c r="Q574" i="1"/>
  <c r="I574" i="1"/>
  <c r="M574" i="1" s="1"/>
  <c r="S573" i="1"/>
  <c r="Q573" i="1"/>
  <c r="I573" i="1"/>
  <c r="S572" i="1"/>
  <c r="Q572" i="1"/>
  <c r="I572" i="1"/>
  <c r="S571" i="1"/>
  <c r="Q571" i="1"/>
  <c r="I571" i="1"/>
  <c r="S570" i="1"/>
  <c r="Q570" i="1"/>
  <c r="I570" i="1"/>
  <c r="M570" i="1" s="1"/>
  <c r="S569" i="1"/>
  <c r="Q569" i="1"/>
  <c r="I569" i="1"/>
  <c r="S568" i="1"/>
  <c r="Q568" i="1"/>
  <c r="I568" i="1"/>
  <c r="S567" i="1"/>
  <c r="Q567" i="1"/>
  <c r="I567" i="1"/>
  <c r="S566" i="1"/>
  <c r="Q566" i="1"/>
  <c r="I566" i="1"/>
  <c r="M566" i="1" s="1"/>
  <c r="S565" i="1"/>
  <c r="Q565" i="1"/>
  <c r="I565" i="1"/>
  <c r="S564" i="1"/>
  <c r="Q564" i="1"/>
  <c r="I564" i="1"/>
  <c r="S563" i="1"/>
  <c r="Q563" i="1"/>
  <c r="I563" i="1"/>
  <c r="S562" i="1"/>
  <c r="Q562" i="1"/>
  <c r="I562" i="1"/>
  <c r="M562" i="1" s="1"/>
  <c r="S561" i="1"/>
  <c r="Q561" i="1"/>
  <c r="I561" i="1"/>
  <c r="S560" i="1"/>
  <c r="Q560" i="1"/>
  <c r="I560" i="1"/>
  <c r="S559" i="1"/>
  <c r="Q559" i="1"/>
  <c r="I559" i="1"/>
  <c r="M559" i="1" s="1"/>
  <c r="S558" i="1"/>
  <c r="Q558" i="1"/>
  <c r="I558" i="1"/>
  <c r="M558" i="1" s="1"/>
  <c r="S557" i="1"/>
  <c r="Q557" i="1"/>
  <c r="I557" i="1"/>
  <c r="S556" i="1"/>
  <c r="Q556" i="1"/>
  <c r="I556" i="1"/>
  <c r="S555" i="1"/>
  <c r="Q555" i="1"/>
  <c r="I555" i="1"/>
  <c r="S554" i="1"/>
  <c r="Q554" i="1"/>
  <c r="I554" i="1"/>
  <c r="M554" i="1" s="1"/>
  <c r="S553" i="1"/>
  <c r="Q553" i="1"/>
  <c r="I553" i="1"/>
  <c r="S552" i="1"/>
  <c r="Q552" i="1"/>
  <c r="I552" i="1"/>
  <c r="S551" i="1"/>
  <c r="Q551" i="1"/>
  <c r="I551" i="1"/>
  <c r="S550" i="1"/>
  <c r="Q550" i="1"/>
  <c r="I550" i="1"/>
  <c r="M550" i="1" s="1"/>
  <c r="S549" i="1"/>
  <c r="Q549" i="1"/>
  <c r="I549" i="1"/>
  <c r="S548" i="1"/>
  <c r="Q548" i="1"/>
  <c r="I548" i="1"/>
  <c r="S547" i="1"/>
  <c r="Q547" i="1"/>
  <c r="I547" i="1"/>
  <c r="M547" i="1" s="1"/>
  <c r="S546" i="1"/>
  <c r="Q546" i="1"/>
  <c r="I546" i="1"/>
  <c r="M546" i="1" s="1"/>
  <c r="S545" i="1"/>
  <c r="Q545" i="1"/>
  <c r="I545" i="1"/>
  <c r="S544" i="1"/>
  <c r="Q544" i="1"/>
  <c r="I544" i="1"/>
  <c r="S543" i="1"/>
  <c r="Q543" i="1"/>
  <c r="I543" i="1"/>
  <c r="M543" i="1" s="1"/>
  <c r="S542" i="1"/>
  <c r="Q542" i="1"/>
  <c r="I542" i="1"/>
  <c r="M542" i="1" s="1"/>
  <c r="S541" i="1"/>
  <c r="Q541" i="1"/>
  <c r="I541" i="1"/>
  <c r="S540" i="1"/>
  <c r="Q540" i="1"/>
  <c r="I540" i="1"/>
  <c r="S539" i="1"/>
  <c r="Q539" i="1"/>
  <c r="I539" i="1"/>
  <c r="S538" i="1"/>
  <c r="Q538" i="1"/>
  <c r="I538" i="1"/>
  <c r="M538" i="1" s="1"/>
  <c r="S537" i="1"/>
  <c r="Q537" i="1"/>
  <c r="I537" i="1"/>
  <c r="S536" i="1"/>
  <c r="Q536" i="1"/>
  <c r="I536" i="1"/>
  <c r="S535" i="1"/>
  <c r="Q535" i="1"/>
  <c r="I535" i="1"/>
  <c r="S534" i="1"/>
  <c r="Q534" i="1"/>
  <c r="I534" i="1"/>
  <c r="M534" i="1" s="1"/>
  <c r="S533" i="1"/>
  <c r="Q533" i="1"/>
  <c r="I533" i="1"/>
  <c r="S532" i="1"/>
  <c r="Q532" i="1"/>
  <c r="I532" i="1"/>
  <c r="S531" i="1"/>
  <c r="Q531" i="1"/>
  <c r="I531" i="1"/>
  <c r="S530" i="1"/>
  <c r="Q530" i="1"/>
  <c r="I530" i="1"/>
  <c r="M530" i="1" s="1"/>
  <c r="S529" i="1"/>
  <c r="Q529" i="1"/>
  <c r="I529" i="1"/>
  <c r="S528" i="1"/>
  <c r="Q528" i="1"/>
  <c r="I528" i="1"/>
  <c r="S527" i="1"/>
  <c r="Q527" i="1"/>
  <c r="I527" i="1"/>
  <c r="M527" i="1" s="1"/>
  <c r="S526" i="1"/>
  <c r="Q526" i="1"/>
  <c r="I526" i="1"/>
  <c r="M526" i="1" s="1"/>
  <c r="S525" i="1"/>
  <c r="Q525" i="1"/>
  <c r="I525" i="1"/>
  <c r="S524" i="1"/>
  <c r="Q524" i="1"/>
  <c r="I524" i="1"/>
  <c r="S523" i="1"/>
  <c r="Q523" i="1"/>
  <c r="I523" i="1"/>
  <c r="S522" i="1"/>
  <c r="Q522" i="1"/>
  <c r="I522" i="1"/>
  <c r="M522" i="1" s="1"/>
  <c r="S521" i="1"/>
  <c r="Q521" i="1"/>
  <c r="I521" i="1"/>
  <c r="S520" i="1"/>
  <c r="Q520" i="1"/>
  <c r="I520" i="1"/>
  <c r="S519" i="1"/>
  <c r="Q519" i="1"/>
  <c r="I519" i="1"/>
  <c r="S518" i="1"/>
  <c r="Q518" i="1"/>
  <c r="I518" i="1"/>
  <c r="M518" i="1" s="1"/>
  <c r="S517" i="1"/>
  <c r="Q517" i="1"/>
  <c r="I517" i="1"/>
  <c r="S516" i="1"/>
  <c r="Q516" i="1"/>
  <c r="I516" i="1"/>
  <c r="S515" i="1"/>
  <c r="Q515" i="1"/>
  <c r="I515" i="1"/>
  <c r="S514" i="1"/>
  <c r="Q514" i="1"/>
  <c r="I514" i="1"/>
  <c r="M514" i="1" s="1"/>
  <c r="S513" i="1"/>
  <c r="Q513" i="1"/>
  <c r="I513" i="1"/>
  <c r="S512" i="1"/>
  <c r="Q512" i="1"/>
  <c r="I512" i="1"/>
  <c r="S511" i="1"/>
  <c r="Q511" i="1"/>
  <c r="I511" i="1"/>
  <c r="M511" i="1" s="1"/>
  <c r="S510" i="1"/>
  <c r="Q510" i="1"/>
  <c r="I510" i="1"/>
  <c r="M510" i="1" s="1"/>
  <c r="S509" i="1"/>
  <c r="Q509" i="1"/>
  <c r="I509" i="1"/>
  <c r="S508" i="1"/>
  <c r="Q508" i="1"/>
  <c r="I508" i="1"/>
  <c r="G81" i="2" l="1"/>
  <c r="H12" i="2"/>
  <c r="H54" i="2"/>
  <c r="H24" i="2"/>
  <c r="Q615" i="18"/>
  <c r="H60" i="2"/>
  <c r="G85" i="2"/>
  <c r="G106" i="2" s="1"/>
  <c r="H10" i="2"/>
  <c r="H76" i="2"/>
  <c r="H19" i="2"/>
  <c r="H75" i="2"/>
  <c r="H59" i="2"/>
  <c r="H16" i="2"/>
  <c r="H25" i="2"/>
  <c r="H23" i="2"/>
  <c r="H31" i="2"/>
  <c r="H26" i="2"/>
  <c r="F41" i="2"/>
  <c r="H41" i="2"/>
  <c r="H55" i="2"/>
  <c r="F55" i="6" s="1"/>
  <c r="H46" i="2"/>
  <c r="H63" i="2"/>
  <c r="F25" i="2"/>
  <c r="H45" i="2"/>
  <c r="F29" i="2"/>
  <c r="H66" i="2"/>
  <c r="F37" i="2"/>
  <c r="H27" i="2"/>
  <c r="H29" i="2"/>
  <c r="H35" i="2"/>
  <c r="H18" i="2"/>
  <c r="H39" i="2"/>
  <c r="F33" i="2"/>
  <c r="F12" i="2"/>
  <c r="H85" i="2"/>
  <c r="H106" i="2" s="1"/>
  <c r="F85" i="2"/>
  <c r="F106" i="2" s="1"/>
  <c r="Q615" i="19"/>
  <c r="Q615" i="17"/>
  <c r="M524" i="1"/>
  <c r="M508" i="1"/>
  <c r="M572" i="1"/>
  <c r="M588" i="1"/>
  <c r="M563" i="1"/>
  <c r="M544" i="1"/>
  <c r="M515" i="1"/>
  <c r="M560" i="1"/>
  <c r="M579" i="1"/>
  <c r="M604" i="1"/>
  <c r="M512" i="1"/>
  <c r="M531" i="1"/>
  <c r="M540" i="1"/>
  <c r="M576" i="1"/>
  <c r="M595" i="1"/>
  <c r="M528" i="1"/>
  <c r="M556" i="1"/>
  <c r="M592" i="1"/>
  <c r="M523" i="1"/>
  <c r="M536" i="1"/>
  <c r="M555" i="1"/>
  <c r="M568" i="1"/>
  <c r="M587" i="1"/>
  <c r="M520" i="1"/>
  <c r="M539" i="1"/>
  <c r="M552" i="1"/>
  <c r="M571" i="1"/>
  <c r="M584" i="1"/>
  <c r="M600" i="1"/>
  <c r="M603" i="1"/>
  <c r="M516" i="1"/>
  <c r="M519" i="1"/>
  <c r="M532" i="1"/>
  <c r="M535" i="1"/>
  <c r="M548" i="1"/>
  <c r="M551" i="1"/>
  <c r="M564" i="1"/>
  <c r="M567" i="1"/>
  <c r="M580" i="1"/>
  <c r="M583" i="1"/>
  <c r="M596" i="1"/>
  <c r="M599" i="1"/>
  <c r="M513" i="1"/>
  <c r="M521" i="1"/>
  <c r="M529" i="1"/>
  <c r="M537" i="1"/>
  <c r="M541" i="1"/>
  <c r="M561" i="1"/>
  <c r="M569" i="1"/>
  <c r="M573" i="1"/>
  <c r="M581" i="1"/>
  <c r="M589" i="1"/>
  <c r="M597" i="1"/>
  <c r="M509" i="1"/>
  <c r="M517" i="1"/>
  <c r="M525" i="1"/>
  <c r="M533" i="1"/>
  <c r="M545" i="1"/>
  <c r="M549" i="1"/>
  <c r="M553" i="1"/>
  <c r="M557" i="1"/>
  <c r="M565" i="1"/>
  <c r="M577" i="1"/>
  <c r="M585" i="1"/>
  <c r="M593" i="1"/>
  <c r="M601" i="1"/>
  <c r="M605" i="1"/>
  <c r="M608" i="1"/>
  <c r="A3" i="2"/>
  <c r="A1" i="2"/>
  <c r="D15" i="13"/>
  <c r="B65" i="6"/>
  <c r="B64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2" i="6"/>
  <c r="B11" i="6"/>
  <c r="B10" i="6"/>
  <c r="B9" i="6"/>
  <c r="E611" i="1"/>
  <c r="E614" i="1" s="1"/>
  <c r="B8" i="5" s="1"/>
  <c r="D611" i="1"/>
  <c r="D614" i="1" s="1"/>
  <c r="C8" i="5" s="1"/>
  <c r="H103" i="2" l="1"/>
  <c r="E8" i="5"/>
  <c r="E13" i="5" s="1"/>
  <c r="E25" i="5" s="1"/>
  <c r="E33" i="5" s="1"/>
  <c r="E36" i="5" s="1"/>
  <c r="Q507" i="1"/>
  <c r="Q506" i="1"/>
  <c r="Q505" i="1"/>
  <c r="Q504" i="1"/>
  <c r="Q503" i="1"/>
  <c r="Q502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A3" i="1"/>
  <c r="A1" i="1"/>
  <c r="C13" i="13"/>
  <c r="H10" i="13"/>
  <c r="J8" i="19" l="1"/>
  <c r="J8" i="18"/>
  <c r="J8" i="17"/>
  <c r="J62" i="17"/>
  <c r="J128" i="17"/>
  <c r="J196" i="17"/>
  <c r="J99" i="17"/>
  <c r="J159" i="17"/>
  <c r="J221" i="17"/>
  <c r="J154" i="17"/>
  <c r="J218" i="17"/>
  <c r="J286" i="17"/>
  <c r="J145" i="17"/>
  <c r="J222" i="17"/>
  <c r="J124" i="17"/>
  <c r="J192" i="17"/>
  <c r="J19" i="17"/>
  <c r="J143" i="17"/>
  <c r="J203" i="17"/>
  <c r="J98" i="17"/>
  <c r="J166" i="17"/>
  <c r="J234" i="17"/>
  <c r="J133" i="17"/>
  <c r="J220" i="17"/>
  <c r="J119" i="18"/>
  <c r="J179" i="18"/>
  <c r="J247" i="18"/>
  <c r="J391" i="18"/>
  <c r="J567" i="18"/>
  <c r="J188" i="19"/>
  <c r="J320" i="19"/>
  <c r="J488" i="19"/>
  <c r="J576" i="19"/>
  <c r="J273" i="17"/>
  <c r="J345" i="17"/>
  <c r="J409" i="17"/>
  <c r="J122" i="18"/>
  <c r="J190" i="18"/>
  <c r="J282" i="18"/>
  <c r="J586" i="18"/>
  <c r="J331" i="19"/>
  <c r="J276" i="17"/>
  <c r="J412" i="17"/>
  <c r="J133" i="18"/>
  <c r="J201" i="18"/>
  <c r="J285" i="18"/>
  <c r="J349" i="18"/>
  <c r="J413" i="18"/>
  <c r="J605" i="18"/>
  <c r="J326" i="19"/>
  <c r="J398" i="19"/>
  <c r="J518" i="19"/>
  <c r="J287" i="17"/>
  <c r="J351" i="17"/>
  <c r="J96" i="18"/>
  <c r="J164" i="18"/>
  <c r="J232" i="18"/>
  <c r="J80" i="19"/>
  <c r="J265" i="19"/>
  <c r="J433" i="19"/>
  <c r="J266" i="17"/>
  <c r="J107" i="18"/>
  <c r="J167" i="18"/>
  <c r="J227" i="18"/>
  <c r="J403" i="18"/>
  <c r="J563" i="18"/>
  <c r="J228" i="19"/>
  <c r="J300" i="19"/>
  <c r="J380" i="19"/>
  <c r="J460" i="19"/>
  <c r="J564" i="19"/>
  <c r="J269" i="17"/>
  <c r="J357" i="17"/>
  <c r="J110" i="18"/>
  <c r="J178" i="18"/>
  <c r="J342" i="18"/>
  <c r="J606" i="18"/>
  <c r="J311" i="19"/>
  <c r="J439" i="19"/>
  <c r="J240" i="17"/>
  <c r="J400" i="17"/>
  <c r="J113" i="18"/>
  <c r="J173" i="18"/>
  <c r="J289" i="18"/>
  <c r="J561" i="18"/>
  <c r="J274" i="19"/>
  <c r="J514" i="19"/>
  <c r="J66" i="17"/>
  <c r="J136" i="17"/>
  <c r="J204" i="17"/>
  <c r="J107" i="17"/>
  <c r="J167" i="17"/>
  <c r="J227" i="17"/>
  <c r="J162" i="17"/>
  <c r="J230" i="17"/>
  <c r="J302" i="17"/>
  <c r="J151" i="17"/>
  <c r="J225" i="17"/>
  <c r="J132" i="17"/>
  <c r="J200" i="17"/>
  <c r="J87" i="17"/>
  <c r="J152" i="17"/>
  <c r="J211" i="17"/>
  <c r="J106" i="17"/>
  <c r="J174" i="17"/>
  <c r="J242" i="17"/>
  <c r="J141" i="17"/>
  <c r="J229" i="17"/>
  <c r="J127" i="18"/>
  <c r="J187" i="18"/>
  <c r="J271" i="18"/>
  <c r="J399" i="18"/>
  <c r="J583" i="18"/>
  <c r="J204" i="19"/>
  <c r="J352" i="19"/>
  <c r="J504" i="19"/>
  <c r="J584" i="19"/>
  <c r="J281" i="17"/>
  <c r="J353" i="17"/>
  <c r="J417" i="17"/>
  <c r="J130" i="18"/>
  <c r="J198" i="18"/>
  <c r="J346" i="18"/>
  <c r="J594" i="18"/>
  <c r="J379" i="19"/>
  <c r="J284" i="17"/>
  <c r="J82" i="18"/>
  <c r="J141" i="18"/>
  <c r="J209" i="18"/>
  <c r="J293" i="18"/>
  <c r="J357" i="18"/>
  <c r="J421" i="18"/>
  <c r="J86" i="19"/>
  <c r="J334" i="19"/>
  <c r="J406" i="19"/>
  <c r="J606" i="19"/>
  <c r="J295" i="17"/>
  <c r="J359" i="17"/>
  <c r="J104" i="18"/>
  <c r="J172" i="18"/>
  <c r="J280" i="18"/>
  <c r="J89" i="19"/>
  <c r="J273" i="19"/>
  <c r="J465" i="19"/>
  <c r="J274" i="17"/>
  <c r="J115" i="18"/>
  <c r="J175" i="18"/>
  <c r="J283" i="18"/>
  <c r="J411" i="18"/>
  <c r="J579" i="18"/>
  <c r="J236" i="19"/>
  <c r="J308" i="19"/>
  <c r="J396" i="19"/>
  <c r="J476" i="19"/>
  <c r="J572" i="19"/>
  <c r="J277" i="17"/>
  <c r="J373" i="17"/>
  <c r="J118" i="18"/>
  <c r="J186" i="18"/>
  <c r="J534" i="18"/>
  <c r="J103" i="19"/>
  <c r="J327" i="19"/>
  <c r="J455" i="19"/>
  <c r="J272" i="17"/>
  <c r="J408" i="17"/>
  <c r="J121" i="18"/>
  <c r="J68" i="17"/>
  <c r="J144" i="17"/>
  <c r="J212" i="17"/>
  <c r="J115" i="17"/>
  <c r="J175" i="17"/>
  <c r="J86" i="17"/>
  <c r="J170" i="17"/>
  <c r="J238" i="17"/>
  <c r="J310" i="17"/>
  <c r="J173" i="17"/>
  <c r="J233" i="17"/>
  <c r="J140" i="17"/>
  <c r="J208" i="17"/>
  <c r="J95" i="17"/>
  <c r="J155" i="17"/>
  <c r="J219" i="17"/>
  <c r="J114" i="17"/>
  <c r="J182" i="17"/>
  <c r="J250" i="17"/>
  <c r="J177" i="17"/>
  <c r="J326" i="17"/>
  <c r="J135" i="18"/>
  <c r="J195" i="18"/>
  <c r="J287" i="18"/>
  <c r="J407" i="18"/>
  <c r="J599" i="18"/>
  <c r="J212" i="19"/>
  <c r="J368" i="19"/>
  <c r="J528" i="19"/>
  <c r="J592" i="19"/>
  <c r="J289" i="17"/>
  <c r="J361" i="17"/>
  <c r="J489" i="17"/>
  <c r="J138" i="18"/>
  <c r="J206" i="18"/>
  <c r="J442" i="18"/>
  <c r="J602" i="18"/>
  <c r="J395" i="19"/>
  <c r="J332" i="17"/>
  <c r="J85" i="18"/>
  <c r="J149" i="18"/>
  <c r="J217" i="18"/>
  <c r="J301" i="18"/>
  <c r="J365" i="18"/>
  <c r="J429" i="18"/>
  <c r="J118" i="19"/>
  <c r="J342" i="19"/>
  <c r="J414" i="19"/>
  <c r="J239" i="17"/>
  <c r="J303" i="17"/>
  <c r="J375" i="17"/>
  <c r="J112" i="18"/>
  <c r="J180" i="18"/>
  <c r="J288" i="18"/>
  <c r="J121" i="19"/>
  <c r="J305" i="19"/>
  <c r="J473" i="19"/>
  <c r="J282" i="17"/>
  <c r="J123" i="18"/>
  <c r="J183" i="18"/>
  <c r="J355" i="18"/>
  <c r="J419" i="18"/>
  <c r="J595" i="18"/>
  <c r="J244" i="19"/>
  <c r="J316" i="19"/>
  <c r="J404" i="19"/>
  <c r="J508" i="19"/>
  <c r="J580" i="19"/>
  <c r="J285" i="17"/>
  <c r="J389" i="17"/>
  <c r="J126" i="18"/>
  <c r="J194" i="18"/>
  <c r="J542" i="18"/>
  <c r="J135" i="19"/>
  <c r="J343" i="19"/>
  <c r="J495" i="19"/>
  <c r="J336" i="17"/>
  <c r="J416" i="17"/>
  <c r="J129" i="18"/>
  <c r="J189" i="18"/>
  <c r="J313" i="18"/>
  <c r="J78" i="19"/>
  <c r="J330" i="19"/>
  <c r="J243" i="17"/>
  <c r="J88" i="17"/>
  <c r="J156" i="17"/>
  <c r="J61" i="17"/>
  <c r="J123" i="17"/>
  <c r="J183" i="17"/>
  <c r="J102" i="17"/>
  <c r="J178" i="17"/>
  <c r="J246" i="17"/>
  <c r="J94" i="17"/>
  <c r="J181" i="17"/>
  <c r="J64" i="17"/>
  <c r="J148" i="17"/>
  <c r="J216" i="17"/>
  <c r="J103" i="17"/>
  <c r="J163" i="17"/>
  <c r="J223" i="17"/>
  <c r="J122" i="17"/>
  <c r="J190" i="17"/>
  <c r="J56" i="17"/>
  <c r="J185" i="17"/>
  <c r="J81" i="18"/>
  <c r="J143" i="18"/>
  <c r="J203" i="18"/>
  <c r="J351" i="18"/>
  <c r="J415" i="18"/>
  <c r="J607" i="18"/>
  <c r="J240" i="19"/>
  <c r="J384" i="19"/>
  <c r="J536" i="19"/>
  <c r="J600" i="19"/>
  <c r="J297" i="17"/>
  <c r="J369" i="17"/>
  <c r="J78" i="18"/>
  <c r="J146" i="18"/>
  <c r="J214" i="18"/>
  <c r="J530" i="18"/>
  <c r="J83" i="19"/>
  <c r="J443" i="19"/>
  <c r="J340" i="17"/>
  <c r="J93" i="18"/>
  <c r="J153" i="18"/>
  <c r="J220" i="18"/>
  <c r="J309" i="18"/>
  <c r="J373" i="18"/>
  <c r="J549" i="18"/>
  <c r="J246" i="19"/>
  <c r="J350" i="19"/>
  <c r="J422" i="19"/>
  <c r="J247" i="17"/>
  <c r="J311" i="17"/>
  <c r="J391" i="17"/>
  <c r="J120" i="18"/>
  <c r="J188" i="18"/>
  <c r="J296" i="18"/>
  <c r="J189" i="19"/>
  <c r="J321" i="19"/>
  <c r="J481" i="19"/>
  <c r="J314" i="17"/>
  <c r="J131" i="18"/>
  <c r="J191" i="18"/>
  <c r="J363" i="18"/>
  <c r="J427" i="18"/>
  <c r="J603" i="18"/>
  <c r="J252" i="19"/>
  <c r="J332" i="19"/>
  <c r="J412" i="19"/>
  <c r="J516" i="19"/>
  <c r="J588" i="19"/>
  <c r="J301" i="17"/>
  <c r="J405" i="17"/>
  <c r="J134" i="18"/>
  <c r="J202" i="18"/>
  <c r="J566" i="18"/>
  <c r="J152" i="19"/>
  <c r="J359" i="19"/>
  <c r="J503" i="19"/>
  <c r="J344" i="17"/>
  <c r="J424" i="17"/>
  <c r="J137" i="18"/>
  <c r="J205" i="18"/>
  <c r="J329" i="18"/>
  <c r="J122" i="19"/>
  <c r="J378" i="19"/>
  <c r="J96" i="17"/>
  <c r="J164" i="17"/>
  <c r="J15" i="17"/>
  <c r="J131" i="17"/>
  <c r="J191" i="17"/>
  <c r="J118" i="17"/>
  <c r="J186" i="17"/>
  <c r="J254" i="17"/>
  <c r="J110" i="17"/>
  <c r="J189" i="17"/>
  <c r="J92" i="17"/>
  <c r="J160" i="17"/>
  <c r="J228" i="17"/>
  <c r="J111" i="17"/>
  <c r="J171" i="17"/>
  <c r="J231" i="17"/>
  <c r="J130" i="17"/>
  <c r="J198" i="17"/>
  <c r="J65" i="17"/>
  <c r="J193" i="17"/>
  <c r="J87" i="18"/>
  <c r="J152" i="18"/>
  <c r="J211" i="18"/>
  <c r="J359" i="18"/>
  <c r="J423" i="18"/>
  <c r="J104" i="19"/>
  <c r="J248" i="19"/>
  <c r="J416" i="19"/>
  <c r="J544" i="19"/>
  <c r="J241" i="17"/>
  <c r="J305" i="17"/>
  <c r="J377" i="17"/>
  <c r="J90" i="18"/>
  <c r="J158" i="18"/>
  <c r="J226" i="18"/>
  <c r="J538" i="18"/>
  <c r="J159" i="19"/>
  <c r="J491" i="19"/>
  <c r="J348" i="17"/>
  <c r="J101" i="18"/>
  <c r="J161" i="18"/>
  <c r="J229" i="18"/>
  <c r="J317" i="18"/>
  <c r="J381" i="18"/>
  <c r="J565" i="18"/>
  <c r="J278" i="19"/>
  <c r="J358" i="19"/>
  <c r="J438" i="19"/>
  <c r="J255" i="17"/>
  <c r="J319" i="17"/>
  <c r="J415" i="17"/>
  <c r="J128" i="18"/>
  <c r="J196" i="18"/>
  <c r="J304" i="18"/>
  <c r="J222" i="19"/>
  <c r="J353" i="19"/>
  <c r="J489" i="19"/>
  <c r="J79" i="18"/>
  <c r="J139" i="18"/>
  <c r="J199" i="18"/>
  <c r="J371" i="18"/>
  <c r="J531" i="18"/>
  <c r="J92" i="19"/>
  <c r="J260" i="19"/>
  <c r="J348" i="19"/>
  <c r="J420" i="19"/>
  <c r="J532" i="19"/>
  <c r="J237" i="17"/>
  <c r="J325" i="17"/>
  <c r="J421" i="17"/>
  <c r="J142" i="18"/>
  <c r="J210" i="18"/>
  <c r="J574" i="18"/>
  <c r="J171" i="19"/>
  <c r="J375" i="19"/>
  <c r="J599" i="19"/>
  <c r="J352" i="17"/>
  <c r="J80" i="18"/>
  <c r="J145" i="18"/>
  <c r="J213" i="18"/>
  <c r="J345" i="18"/>
  <c r="J166" i="19"/>
  <c r="J394" i="19"/>
  <c r="J259" i="17"/>
  <c r="J323" i="17"/>
  <c r="J104" i="17"/>
  <c r="J172" i="17"/>
  <c r="J79" i="17"/>
  <c r="J139" i="17"/>
  <c r="J199" i="17"/>
  <c r="J126" i="17"/>
  <c r="J194" i="17"/>
  <c r="J262" i="17"/>
  <c r="J80" i="17"/>
  <c r="J197" i="17"/>
  <c r="J100" i="17"/>
  <c r="J168" i="17"/>
  <c r="J236" i="17"/>
  <c r="J119" i="17"/>
  <c r="J179" i="17"/>
  <c r="J84" i="17"/>
  <c r="J138" i="17"/>
  <c r="J206" i="17"/>
  <c r="J82" i="17"/>
  <c r="J201" i="17"/>
  <c r="J95" i="18"/>
  <c r="J155" i="18"/>
  <c r="J219" i="18"/>
  <c r="J367" i="18"/>
  <c r="J439" i="18"/>
  <c r="J112" i="19"/>
  <c r="J256" i="19"/>
  <c r="J432" i="19"/>
  <c r="J552" i="19"/>
  <c r="J249" i="17"/>
  <c r="J313" i="17"/>
  <c r="J385" i="17"/>
  <c r="J98" i="18"/>
  <c r="J166" i="18"/>
  <c r="J242" i="18"/>
  <c r="J546" i="18"/>
  <c r="J175" i="19"/>
  <c r="J507" i="19"/>
  <c r="J356" i="17"/>
  <c r="J109" i="18"/>
  <c r="J169" i="18"/>
  <c r="J245" i="18"/>
  <c r="J325" i="18"/>
  <c r="J389" i="18"/>
  <c r="J573" i="18"/>
  <c r="J286" i="19"/>
  <c r="J374" i="19"/>
  <c r="J446" i="19"/>
  <c r="J263" i="17"/>
  <c r="J327" i="17"/>
  <c r="J423" i="17"/>
  <c r="J136" i="18"/>
  <c r="J204" i="18"/>
  <c r="J320" i="18"/>
  <c r="J225" i="19"/>
  <c r="J369" i="19"/>
  <c r="J505" i="19"/>
  <c r="J83" i="18"/>
  <c r="J147" i="18"/>
  <c r="J207" i="18"/>
  <c r="J379" i="18"/>
  <c r="J539" i="18"/>
  <c r="J100" i="19"/>
  <c r="J276" i="19"/>
  <c r="J356" i="19"/>
  <c r="J428" i="19"/>
  <c r="J540" i="19"/>
  <c r="J245" i="17"/>
  <c r="J333" i="17"/>
  <c r="J86" i="18"/>
  <c r="J154" i="18"/>
  <c r="J218" i="18"/>
  <c r="J582" i="18"/>
  <c r="J187" i="19"/>
  <c r="J391" i="19"/>
  <c r="J607" i="19"/>
  <c r="J360" i="17"/>
  <c r="J89" i="18"/>
  <c r="J151" i="18"/>
  <c r="J222" i="18"/>
  <c r="J425" i="18"/>
  <c r="J174" i="19"/>
  <c r="J442" i="19"/>
  <c r="J112" i="17"/>
  <c r="J180" i="17"/>
  <c r="J83" i="17"/>
  <c r="J147" i="17"/>
  <c r="J207" i="17"/>
  <c r="J134" i="17"/>
  <c r="J202" i="17"/>
  <c r="J270" i="17"/>
  <c r="J89" i="17"/>
  <c r="J205" i="17"/>
  <c r="J108" i="17"/>
  <c r="J176" i="17"/>
  <c r="J244" i="17"/>
  <c r="J127" i="17"/>
  <c r="J187" i="17"/>
  <c r="J78" i="17"/>
  <c r="J146" i="17"/>
  <c r="J214" i="17"/>
  <c r="J85" i="17"/>
  <c r="J209" i="17"/>
  <c r="J103" i="18"/>
  <c r="J163" i="18"/>
  <c r="J223" i="18"/>
  <c r="J375" i="18"/>
  <c r="J535" i="18"/>
  <c r="J136" i="19"/>
  <c r="J288" i="19"/>
  <c r="J448" i="19"/>
  <c r="J560" i="19"/>
  <c r="J257" i="17"/>
  <c r="J329" i="17"/>
  <c r="J393" i="17"/>
  <c r="J106" i="18"/>
  <c r="J174" i="18"/>
  <c r="J250" i="18"/>
  <c r="J554" i="18"/>
  <c r="J207" i="19"/>
  <c r="J595" i="19"/>
  <c r="J364" i="17"/>
  <c r="J117" i="18"/>
  <c r="J177" i="18"/>
  <c r="J269" i="18"/>
  <c r="J333" i="18"/>
  <c r="J397" i="18"/>
  <c r="J581" i="18"/>
  <c r="J294" i="19"/>
  <c r="J382" i="19"/>
  <c r="J454" i="19"/>
  <c r="J271" i="17"/>
  <c r="J335" i="17"/>
  <c r="J487" i="17"/>
  <c r="J144" i="18"/>
  <c r="J212" i="18"/>
  <c r="J328" i="18"/>
  <c r="J241" i="19"/>
  <c r="J385" i="19"/>
  <c r="J601" i="19"/>
  <c r="J91" i="18"/>
  <c r="J150" i="18"/>
  <c r="J215" i="18"/>
  <c r="J387" i="18"/>
  <c r="J120" i="17"/>
  <c r="J137" i="17"/>
  <c r="J158" i="17"/>
  <c r="J551" i="18"/>
  <c r="J114" i="18"/>
  <c r="J193" i="18"/>
  <c r="J279" i="17"/>
  <c r="J258" i="17"/>
  <c r="J160" i="19"/>
  <c r="J556" i="19"/>
  <c r="J170" i="18"/>
  <c r="J423" i="19"/>
  <c r="J165" i="18"/>
  <c r="J214" i="19"/>
  <c r="J275" i="17"/>
  <c r="J347" i="17"/>
  <c r="J108" i="18"/>
  <c r="J176" i="18"/>
  <c r="J260" i="18"/>
  <c r="J93" i="19"/>
  <c r="J317" i="19"/>
  <c r="J485" i="19"/>
  <c r="J12" i="17"/>
  <c r="J9" i="18"/>
  <c r="J42" i="18"/>
  <c r="J74" i="18"/>
  <c r="J20" i="17"/>
  <c r="J73" i="17"/>
  <c r="J43" i="18"/>
  <c r="J75" i="18"/>
  <c r="J34" i="17"/>
  <c r="J25" i="17"/>
  <c r="J58" i="17"/>
  <c r="J27" i="18"/>
  <c r="J64" i="18"/>
  <c r="J30" i="17"/>
  <c r="J16" i="18"/>
  <c r="J49" i="18"/>
  <c r="J34" i="19"/>
  <c r="J372" i="18"/>
  <c r="J251" i="18"/>
  <c r="J237" i="18"/>
  <c r="J196" i="19"/>
  <c r="J274" i="18"/>
  <c r="J238" i="19"/>
  <c r="J368" i="18"/>
  <c r="J430" i="18"/>
  <c r="J275" i="19"/>
  <c r="J168" i="19"/>
  <c r="J98" i="19"/>
  <c r="J134" i="19"/>
  <c r="J162" i="19"/>
  <c r="J188" i="17"/>
  <c r="J213" i="17"/>
  <c r="J226" i="17"/>
  <c r="J164" i="19"/>
  <c r="J182" i="18"/>
  <c r="J277" i="18"/>
  <c r="J343" i="17"/>
  <c r="J99" i="18"/>
  <c r="J284" i="19"/>
  <c r="J253" i="17"/>
  <c r="J230" i="18"/>
  <c r="J224" i="17"/>
  <c r="J181" i="18"/>
  <c r="J242" i="19"/>
  <c r="J283" i="17"/>
  <c r="J355" i="17"/>
  <c r="J116" i="18"/>
  <c r="J184" i="18"/>
  <c r="J284" i="18"/>
  <c r="J101" i="19"/>
  <c r="J333" i="19"/>
  <c r="J493" i="19"/>
  <c r="J14" i="17"/>
  <c r="J11" i="18"/>
  <c r="J46" i="18"/>
  <c r="J10" i="19"/>
  <c r="J24" i="17"/>
  <c r="J14" i="18"/>
  <c r="J47" i="18"/>
  <c r="J20" i="19"/>
  <c r="J16" i="17"/>
  <c r="J29" i="17"/>
  <c r="J70" i="17"/>
  <c r="J36" i="18"/>
  <c r="J68" i="18"/>
  <c r="J38" i="17"/>
  <c r="J20" i="18"/>
  <c r="J57" i="18"/>
  <c r="J38" i="19"/>
  <c r="J234" i="18"/>
  <c r="J202" i="19"/>
  <c r="J238" i="18"/>
  <c r="J412" i="18"/>
  <c r="J77" i="19"/>
  <c r="J221" i="19"/>
  <c r="J224" i="19"/>
  <c r="J235" i="19"/>
  <c r="J91" i="17"/>
  <c r="J116" i="17"/>
  <c r="J117" i="17"/>
  <c r="J304" i="19"/>
  <c r="J258" i="18"/>
  <c r="J341" i="18"/>
  <c r="J88" i="18"/>
  <c r="J159" i="18"/>
  <c r="J292" i="19"/>
  <c r="J261" i="17"/>
  <c r="J286" i="18"/>
  <c r="J232" i="17"/>
  <c r="J225" i="18"/>
  <c r="J282" i="19"/>
  <c r="J291" i="17"/>
  <c r="J363" i="17"/>
  <c r="J124" i="18"/>
  <c r="J192" i="18"/>
  <c r="J292" i="18"/>
  <c r="J133" i="19"/>
  <c r="J381" i="19"/>
  <c r="J501" i="19"/>
  <c r="J13" i="18"/>
  <c r="J50" i="18"/>
  <c r="J15" i="19"/>
  <c r="J32" i="17"/>
  <c r="J18" i="18"/>
  <c r="J51" i="18"/>
  <c r="J36" i="19"/>
  <c r="J28" i="17"/>
  <c r="J33" i="17"/>
  <c r="J74" i="17"/>
  <c r="J40" i="18"/>
  <c r="J72" i="18"/>
  <c r="J42" i="17"/>
  <c r="J24" i="18"/>
  <c r="J61" i="18"/>
  <c r="J42" i="19"/>
  <c r="J278" i="18"/>
  <c r="J261" i="18"/>
  <c r="J243" i="18"/>
  <c r="J205" i="19"/>
  <c r="J356" i="18"/>
  <c r="J239" i="18"/>
  <c r="J384" i="18"/>
  <c r="J255" i="18"/>
  <c r="J276" i="18"/>
  <c r="J593" i="18"/>
  <c r="J312" i="18"/>
  <c r="J369" i="18"/>
  <c r="J264" i="18"/>
  <c r="J374" i="18"/>
  <c r="J298" i="17"/>
  <c r="J150" i="17"/>
  <c r="J184" i="17"/>
  <c r="J217" i="17"/>
  <c r="J472" i="19"/>
  <c r="J570" i="18"/>
  <c r="J405" i="18"/>
  <c r="J156" i="18"/>
  <c r="J221" i="18"/>
  <c r="J364" i="19"/>
  <c r="J341" i="17"/>
  <c r="J590" i="18"/>
  <c r="J376" i="17"/>
  <c r="J281" i="18"/>
  <c r="J458" i="19"/>
  <c r="J299" i="17"/>
  <c r="J379" i="17"/>
  <c r="J132" i="18"/>
  <c r="J200" i="18"/>
  <c r="J308" i="18"/>
  <c r="J149" i="19"/>
  <c r="J397" i="19"/>
  <c r="J509" i="19"/>
  <c r="J26" i="17"/>
  <c r="J17" i="18"/>
  <c r="J54" i="18"/>
  <c r="J35" i="19"/>
  <c r="J40" i="17"/>
  <c r="J22" i="18"/>
  <c r="J55" i="18"/>
  <c r="J40" i="19"/>
  <c r="J36" i="17"/>
  <c r="J37" i="17"/>
  <c r="J10" i="18"/>
  <c r="J44" i="18"/>
  <c r="J76" i="18"/>
  <c r="J46" i="17"/>
  <c r="J29" i="18"/>
  <c r="J65" i="18"/>
  <c r="J54" i="19"/>
  <c r="J279" i="18"/>
  <c r="J266" i="18"/>
  <c r="J206" i="19"/>
  <c r="J364" i="18"/>
  <c r="J426" i="18"/>
  <c r="J281" i="19"/>
  <c r="J47" i="19"/>
  <c r="J71" i="19"/>
  <c r="J19" i="19"/>
  <c r="J289" i="19"/>
  <c r="J314" i="19"/>
  <c r="J315" i="19"/>
  <c r="J433" i="18"/>
  <c r="J275" i="18"/>
  <c r="J393" i="18"/>
  <c r="J253" i="18"/>
  <c r="J431" i="18"/>
  <c r="J215" i="17"/>
  <c r="J10" i="17"/>
  <c r="J111" i="18"/>
  <c r="J568" i="19"/>
  <c r="J215" i="19"/>
  <c r="J589" i="18"/>
  <c r="J224" i="18"/>
  <c r="J395" i="18"/>
  <c r="J372" i="19"/>
  <c r="J349" i="17"/>
  <c r="J598" i="18"/>
  <c r="J392" i="17"/>
  <c r="J297" i="18"/>
  <c r="J506" i="19"/>
  <c r="J307" i="17"/>
  <c r="J403" i="17"/>
  <c r="J140" i="18"/>
  <c r="J208" i="18"/>
  <c r="J324" i="18"/>
  <c r="J201" i="19"/>
  <c r="J445" i="19"/>
  <c r="J605" i="19"/>
  <c r="J47" i="17"/>
  <c r="J25" i="18"/>
  <c r="J58" i="18"/>
  <c r="J51" i="19"/>
  <c r="J44" i="17"/>
  <c r="J26" i="18"/>
  <c r="J59" i="18"/>
  <c r="J48" i="19"/>
  <c r="J9" i="17"/>
  <c r="J41" i="17"/>
  <c r="J12" i="18"/>
  <c r="J48" i="18"/>
  <c r="J9" i="19"/>
  <c r="J50" i="17"/>
  <c r="J33" i="18"/>
  <c r="J69" i="18"/>
  <c r="J58" i="19"/>
  <c r="J360" i="18"/>
  <c r="J208" i="19"/>
  <c r="J388" i="18"/>
  <c r="J257" i="18"/>
  <c r="J400" i="18"/>
  <c r="J77" i="17"/>
  <c r="J283" i="19"/>
  <c r="J72" i="19"/>
  <c r="J28" i="19"/>
  <c r="J94" i="19"/>
  <c r="J142" i="17"/>
  <c r="J135" i="17"/>
  <c r="J171" i="18"/>
  <c r="J265" i="17"/>
  <c r="J603" i="19"/>
  <c r="J310" i="19"/>
  <c r="J336" i="18"/>
  <c r="J547" i="18"/>
  <c r="J436" i="19"/>
  <c r="J94" i="18"/>
  <c r="J203" i="19"/>
  <c r="J97" i="18"/>
  <c r="J441" i="18"/>
  <c r="J235" i="17"/>
  <c r="J315" i="17"/>
  <c r="J84" i="18"/>
  <c r="J148" i="18"/>
  <c r="J216" i="18"/>
  <c r="J340" i="18"/>
  <c r="J217" i="19"/>
  <c r="J461" i="19"/>
  <c r="J28" i="18"/>
  <c r="J60" i="17"/>
  <c r="J30" i="18"/>
  <c r="J62" i="18"/>
  <c r="J63" i="19"/>
  <c r="J48" i="17"/>
  <c r="J31" i="18"/>
  <c r="J63" i="18"/>
  <c r="J52" i="19"/>
  <c r="J13" i="17"/>
  <c r="J45" i="17"/>
  <c r="J15" i="18"/>
  <c r="J52" i="18"/>
  <c r="J11" i="19"/>
  <c r="J54" i="17"/>
  <c r="J37" i="18"/>
  <c r="J73" i="18"/>
  <c r="J408" i="18"/>
  <c r="J404" i="18"/>
  <c r="J380" i="18"/>
  <c r="J266" i="19"/>
  <c r="J285" i="19"/>
  <c r="J137" i="19"/>
  <c r="J73" i="19"/>
  <c r="J126" i="19"/>
  <c r="J141" i="19"/>
  <c r="J449" i="19"/>
  <c r="J117" i="19"/>
  <c r="J533" i="18"/>
  <c r="J348" i="18"/>
  <c r="J377" i="18"/>
  <c r="J263" i="18"/>
  <c r="J437" i="18"/>
  <c r="J398" i="18"/>
  <c r="J210" i="17"/>
  <c r="J195" i="17"/>
  <c r="J231" i="18"/>
  <c r="J337" i="17"/>
  <c r="J372" i="17"/>
  <c r="J390" i="19"/>
  <c r="J257" i="19"/>
  <c r="J555" i="18"/>
  <c r="J444" i="19"/>
  <c r="J102" i="18"/>
  <c r="J295" i="19"/>
  <c r="J105" i="18"/>
  <c r="J529" i="18"/>
  <c r="J251" i="17"/>
  <c r="J331" i="17"/>
  <c r="J92" i="18"/>
  <c r="J160" i="18"/>
  <c r="J228" i="18"/>
  <c r="J444" i="18"/>
  <c r="J261" i="19"/>
  <c r="J469" i="19"/>
  <c r="J63" i="17"/>
  <c r="J72" i="17"/>
  <c r="J34" i="18"/>
  <c r="J66" i="18"/>
  <c r="J67" i="19"/>
  <c r="J52" i="17"/>
  <c r="J35" i="18"/>
  <c r="J67" i="18"/>
  <c r="J76" i="19"/>
  <c r="J17" i="17"/>
  <c r="J49" i="17"/>
  <c r="J19" i="18"/>
  <c r="J56" i="18"/>
  <c r="J41" i="19"/>
  <c r="J71" i="17"/>
  <c r="J41" i="18"/>
  <c r="J22" i="19"/>
  <c r="J376" i="18"/>
  <c r="J236" i="18"/>
  <c r="J392" i="18"/>
  <c r="J278" i="17"/>
  <c r="J90" i="17"/>
  <c r="J383" i="18"/>
  <c r="J401" i="17"/>
  <c r="J125" i="18"/>
  <c r="J494" i="19"/>
  <c r="J417" i="19"/>
  <c r="J140" i="19"/>
  <c r="J548" i="19"/>
  <c r="J162" i="18"/>
  <c r="J407" i="19"/>
  <c r="J157" i="18"/>
  <c r="J569" i="18"/>
  <c r="J267" i="17"/>
  <c r="J339" i="17"/>
  <c r="J100" i="18"/>
  <c r="J168" i="18"/>
  <c r="J244" i="18"/>
  <c r="J82" i="19"/>
  <c r="J277" i="19"/>
  <c r="J477" i="19"/>
  <c r="J67" i="17"/>
  <c r="J76" i="17"/>
  <c r="J38" i="18"/>
  <c r="J70" i="18"/>
  <c r="J22" i="17"/>
  <c r="J57" i="17"/>
  <c r="J49" i="19"/>
  <c r="J155" i="19"/>
  <c r="J132" i="19"/>
  <c r="J385" i="18"/>
  <c r="J417" i="18"/>
  <c r="J435" i="18"/>
  <c r="J406" i="18"/>
  <c r="J294" i="17"/>
  <c r="J317" i="17"/>
  <c r="J322" i="17"/>
  <c r="J64" i="19"/>
  <c r="J213" i="19"/>
  <c r="J127" i="19"/>
  <c r="J113" i="19"/>
  <c r="J232" i="19"/>
  <c r="J194" i="19"/>
  <c r="J298" i="19"/>
  <c r="J185" i="19"/>
  <c r="J254" i="19"/>
  <c r="J25" i="19"/>
  <c r="J176" i="19"/>
  <c r="J337" i="19"/>
  <c r="J426" i="19"/>
  <c r="J279" i="19"/>
  <c r="J427" i="19"/>
  <c r="J39" i="18"/>
  <c r="J75" i="17"/>
  <c r="J272" i="18"/>
  <c r="J271" i="19"/>
  <c r="J74" i="19"/>
  <c r="J142" i="19"/>
  <c r="J147" i="19"/>
  <c r="J361" i="18"/>
  <c r="J414" i="18"/>
  <c r="J395" i="17"/>
  <c r="J306" i="17"/>
  <c r="J321" i="17"/>
  <c r="J43" i="19"/>
  <c r="J65" i="19"/>
  <c r="J216" i="19"/>
  <c r="J181" i="19"/>
  <c r="J123" i="19"/>
  <c r="J223" i="19"/>
  <c r="J128" i="19"/>
  <c r="J195" i="19"/>
  <c r="J336" i="19"/>
  <c r="J429" i="19"/>
  <c r="J32" i="19"/>
  <c r="J170" i="19"/>
  <c r="J193" i="19"/>
  <c r="J197" i="18"/>
  <c r="J521" i="19"/>
  <c r="J270" i="18"/>
  <c r="J524" i="19"/>
  <c r="J71" i="18"/>
  <c r="J45" i="18"/>
  <c r="J273" i="18"/>
  <c r="J352" i="18"/>
  <c r="J272" i="19"/>
  <c r="J75" i="19"/>
  <c r="J558" i="18"/>
  <c r="J422" i="18"/>
  <c r="J383" i="17"/>
  <c r="J388" i="17"/>
  <c r="J44" i="19"/>
  <c r="J66" i="19"/>
  <c r="J124" i="19"/>
  <c r="J497" i="19"/>
  <c r="J234" i="19"/>
  <c r="J200" i="19"/>
  <c r="J90" i="19"/>
  <c r="J108" i="19"/>
  <c r="J109" i="19"/>
  <c r="J363" i="19"/>
  <c r="J267" i="19"/>
  <c r="J346" i="19"/>
  <c r="J21" i="19"/>
  <c r="J301" i="19"/>
  <c r="J300" i="18"/>
  <c r="J151" i="19"/>
  <c r="J220" i="19"/>
  <c r="J18" i="17"/>
  <c r="J26" i="19"/>
  <c r="J146" i="19"/>
  <c r="J344" i="18"/>
  <c r="J401" i="18"/>
  <c r="J578" i="18"/>
  <c r="J350" i="18"/>
  <c r="J318" i="17"/>
  <c r="J387" i="17"/>
  <c r="J68" i="19"/>
  <c r="J161" i="19"/>
  <c r="J95" i="19"/>
  <c r="J179" i="19"/>
  <c r="J499" i="19"/>
  <c r="J57" i="19"/>
  <c r="J510" i="19"/>
  <c r="J114" i="19"/>
  <c r="J91" i="19"/>
  <c r="J349" i="19"/>
  <c r="J180" i="19"/>
  <c r="J243" i="19"/>
  <c r="J249" i="18"/>
  <c r="J21" i="17"/>
  <c r="J287" i="19"/>
  <c r="J434" i="18"/>
  <c r="J358" i="18"/>
  <c r="J438" i="18"/>
  <c r="J367" i="17"/>
  <c r="J420" i="17"/>
  <c r="J396" i="17"/>
  <c r="J422" i="17"/>
  <c r="J55" i="19"/>
  <c r="J85" i="19"/>
  <c r="J96" i="19"/>
  <c r="J186" i="19"/>
  <c r="J512" i="19"/>
  <c r="J60" i="19"/>
  <c r="J520" i="19"/>
  <c r="J150" i="19"/>
  <c r="J110" i="19"/>
  <c r="J269" i="19"/>
  <c r="J14" i="19"/>
  <c r="J81" i="19"/>
  <c r="J365" i="19"/>
  <c r="J347" i="19"/>
  <c r="J332" i="18"/>
  <c r="J106" i="19"/>
  <c r="J153" i="19"/>
  <c r="J233" i="19"/>
  <c r="J296" i="19"/>
  <c r="J340" i="19"/>
  <c r="J399" i="17"/>
  <c r="J394" i="18"/>
  <c r="J440" i="18"/>
  <c r="J254" i="18"/>
  <c r="J53" i="17"/>
  <c r="J396" i="18"/>
  <c r="J268" i="18"/>
  <c r="J366" i="18"/>
  <c r="J384" i="17"/>
  <c r="J56" i="19"/>
  <c r="J290" i="17"/>
  <c r="J165" i="19"/>
  <c r="J116" i="19"/>
  <c r="J190" i="19"/>
  <c r="J172" i="19"/>
  <c r="J400" i="19"/>
  <c r="J401" i="19"/>
  <c r="J525" i="19"/>
  <c r="J18" i="19"/>
  <c r="J227" i="19"/>
  <c r="J39" i="19"/>
  <c r="J264" i="19"/>
  <c r="J163" i="19"/>
  <c r="J262" i="18"/>
  <c r="J347" i="18"/>
  <c r="J97" i="19"/>
  <c r="J404" i="17"/>
  <c r="J21" i="18"/>
  <c r="J402" i="18"/>
  <c r="J537" i="18"/>
  <c r="J319" i="19"/>
  <c r="J343" i="18"/>
  <c r="J79" i="19"/>
  <c r="J258" i="19"/>
  <c r="J23" i="18"/>
  <c r="J420" i="18"/>
  <c r="J77" i="18"/>
  <c r="J145" i="19"/>
  <c r="J144" i="19"/>
  <c r="J562" i="18"/>
  <c r="J252" i="18"/>
  <c r="J353" i="18"/>
  <c r="J409" i="18"/>
  <c r="J259" i="18"/>
  <c r="J382" i="18"/>
  <c r="J419" i="17"/>
  <c r="J309" i="17"/>
  <c r="J61" i="19"/>
  <c r="J138" i="19"/>
  <c r="J120" i="19"/>
  <c r="J156" i="19"/>
  <c r="J24" i="19"/>
  <c r="J367" i="19"/>
  <c r="J380" i="17"/>
  <c r="J240" i="18"/>
  <c r="J386" i="18"/>
  <c r="J341" i="19"/>
  <c r="J324" i="19"/>
  <c r="J321" i="18"/>
  <c r="J30" i="19"/>
  <c r="J182" i="19"/>
  <c r="J597" i="18"/>
  <c r="J105" i="19"/>
  <c r="J177" i="19"/>
  <c r="J250" i="19"/>
  <c r="J345" i="19"/>
  <c r="J376" i="19"/>
  <c r="J496" i="19"/>
  <c r="J418" i="19"/>
  <c r="J447" i="19"/>
  <c r="J84" i="19"/>
  <c r="J484" i="19"/>
  <c r="J386" i="19"/>
  <c r="J435" i="19"/>
  <c r="J492" i="19"/>
  <c r="J263" i="19"/>
  <c r="J357" i="19"/>
  <c r="J399" i="19"/>
  <c r="J602" i="19"/>
  <c r="J60" i="18"/>
  <c r="J416" i="18"/>
  <c r="J143" i="19"/>
  <c r="J293" i="17"/>
  <c r="J62" i="19"/>
  <c r="J119" i="19"/>
  <c r="J184" i="19"/>
  <c r="J411" i="19"/>
  <c r="J316" i="18"/>
  <c r="J99" i="19"/>
  <c r="J302" i="19"/>
  <c r="J407" i="17"/>
  <c r="J53" i="18"/>
  <c r="J248" i="18"/>
  <c r="J410" i="18"/>
  <c r="J246" i="18"/>
  <c r="J337" i="18"/>
  <c r="J102" i="19"/>
  <c r="J259" i="19"/>
  <c r="J339" i="19"/>
  <c r="J45" i="19"/>
  <c r="J425" i="19"/>
  <c r="J522" i="19"/>
  <c r="J218" i="19"/>
  <c r="J280" i="19"/>
  <c r="J344" i="19"/>
  <c r="J437" i="19"/>
  <c r="J498" i="19"/>
  <c r="J313" i="19"/>
  <c r="J456" i="19"/>
  <c r="J519" i="19"/>
  <c r="J229" i="19"/>
  <c r="J299" i="19"/>
  <c r="J550" i="18"/>
  <c r="J253" i="19"/>
  <c r="J411" i="17"/>
  <c r="J256" i="18"/>
  <c r="J418" i="18"/>
  <c r="J255" i="19"/>
  <c r="J233" i="18"/>
  <c r="J231" i="19"/>
  <c r="J389" i="19"/>
  <c r="J553" i="18"/>
  <c r="J31" i="19"/>
  <c r="J59" i="19"/>
  <c r="J192" i="19"/>
  <c r="J219" i="19"/>
  <c r="J354" i="19"/>
  <c r="J383" i="19"/>
  <c r="J517" i="19"/>
  <c r="J129" i="19"/>
  <c r="J387" i="19"/>
  <c r="J424" i="19"/>
  <c r="J452" i="19"/>
  <c r="J88" i="19"/>
  <c r="J191" i="19"/>
  <c r="J307" i="19"/>
  <c r="J393" i="19"/>
  <c r="J270" i="19"/>
  <c r="J370" i="19"/>
  <c r="J419" i="19"/>
  <c r="J511" i="19"/>
  <c r="J468" i="19"/>
  <c r="J197" i="19"/>
  <c r="J267" i="18"/>
  <c r="J12" i="19"/>
  <c r="J312" i="19"/>
  <c r="J424" i="18"/>
  <c r="J585" i="18"/>
  <c r="J545" i="18"/>
  <c r="J577" i="18"/>
  <c r="J251" i="19"/>
  <c r="J16" i="19"/>
  <c r="J125" i="19"/>
  <c r="J262" i="19"/>
  <c r="J361" i="19"/>
  <c r="J148" i="19"/>
  <c r="J431" i="19"/>
  <c r="J309" i="19"/>
  <c r="J351" i="19"/>
  <c r="J450" i="19"/>
  <c r="J526" i="19"/>
  <c r="J328" i="19"/>
  <c r="J421" i="19"/>
  <c r="J500" i="19"/>
  <c r="J178" i="19"/>
  <c r="J198" i="19"/>
  <c r="J545" i="19"/>
  <c r="J577" i="19"/>
  <c r="J470" i="19"/>
  <c r="J486" i="19"/>
  <c r="J557" i="19"/>
  <c r="J589" i="19"/>
  <c r="J487" i="19"/>
  <c r="J211" i="19"/>
  <c r="J413" i="19"/>
  <c r="J167" i="19"/>
  <c r="J354" i="18"/>
  <c r="J428" i="18"/>
  <c r="J601" i="18"/>
  <c r="J107" i="19"/>
  <c r="J297" i="19"/>
  <c r="J33" i="19"/>
  <c r="J139" i="19"/>
  <c r="J451" i="19"/>
  <c r="J111" i="19"/>
  <c r="J323" i="19"/>
  <c r="J360" i="19"/>
  <c r="J388" i="19"/>
  <c r="J523" i="19"/>
  <c r="J402" i="19"/>
  <c r="J430" i="19"/>
  <c r="J27" i="19"/>
  <c r="J115" i="19"/>
  <c r="J209" i="19"/>
  <c r="J408" i="19"/>
  <c r="J291" i="19"/>
  <c r="J377" i="19"/>
  <c r="J515" i="19"/>
  <c r="J199" i="19"/>
  <c r="J538" i="19"/>
  <c r="J554" i="19"/>
  <c r="J570" i="19"/>
  <c r="J586" i="19"/>
  <c r="J459" i="19"/>
  <c r="J531" i="19"/>
  <c r="J563" i="19"/>
  <c r="J322" i="18"/>
  <c r="J544" i="18"/>
  <c r="J131" i="19"/>
  <c r="J226" i="19"/>
  <c r="J318" i="19"/>
  <c r="J368" i="17"/>
  <c r="J185" i="18"/>
  <c r="J362" i="18"/>
  <c r="J432" i="18"/>
  <c r="J17" i="19"/>
  <c r="J268" i="19"/>
  <c r="J513" i="19"/>
  <c r="J541" i="18"/>
  <c r="J70" i="19"/>
  <c r="J230" i="19"/>
  <c r="J453" i="19"/>
  <c r="J557" i="18"/>
  <c r="J46" i="19"/>
  <c r="J322" i="19"/>
  <c r="J371" i="19"/>
  <c r="J457" i="19"/>
  <c r="J390" i="18"/>
  <c r="J37" i="19"/>
  <c r="J53" i="19"/>
  <c r="J290" i="19"/>
  <c r="J371" i="17"/>
  <c r="J370" i="18"/>
  <c r="J436" i="18"/>
  <c r="J169" i="19"/>
  <c r="J303" i="19"/>
  <c r="J173" i="19"/>
  <c r="J23" i="19"/>
  <c r="J87" i="19"/>
  <c r="J338" i="19"/>
  <c r="J366" i="19"/>
  <c r="J403" i="19"/>
  <c r="J158" i="19"/>
  <c r="J130" i="19"/>
  <c r="J378" i="18"/>
  <c r="J13" i="19"/>
  <c r="J305" i="18"/>
  <c r="J247" i="19"/>
  <c r="J480" i="19"/>
  <c r="J157" i="19"/>
  <c r="J245" i="19"/>
  <c r="J335" i="19"/>
  <c r="J237" i="19"/>
  <c r="J537" i="19"/>
  <c r="J565" i="19"/>
  <c r="J542" i="19"/>
  <c r="J578" i="19"/>
  <c r="J249" i="19"/>
  <c r="J464" i="19"/>
  <c r="J478" i="19"/>
  <c r="J533" i="19"/>
  <c r="J562" i="19"/>
  <c r="J543" i="19"/>
  <c r="J579" i="19"/>
  <c r="J575" i="18"/>
  <c r="J69" i="19"/>
  <c r="J29" i="19"/>
  <c r="J440" i="19"/>
  <c r="J293" i="19"/>
  <c r="J355" i="19"/>
  <c r="J434" i="19"/>
  <c r="J585" i="19"/>
  <c r="J462" i="19"/>
  <c r="J573" i="19"/>
  <c r="J546" i="19"/>
  <c r="J582" i="19"/>
  <c r="J405" i="19"/>
  <c r="J329" i="19"/>
  <c r="J210" i="19"/>
  <c r="J604" i="19"/>
  <c r="J553" i="19"/>
  <c r="J482" i="19"/>
  <c r="J541" i="19"/>
  <c r="J530" i="19"/>
  <c r="J566" i="19"/>
  <c r="J463" i="19"/>
  <c r="J551" i="19"/>
  <c r="J587" i="19"/>
  <c r="J318" i="18"/>
  <c r="J290" i="18"/>
  <c r="J50" i="19"/>
  <c r="J415" i="19"/>
  <c r="J596" i="19"/>
  <c r="J306" i="19"/>
  <c r="J441" i="19"/>
  <c r="J183" i="19"/>
  <c r="J593" i="19"/>
  <c r="J466" i="19"/>
  <c r="J581" i="19"/>
  <c r="J598" i="19"/>
  <c r="J597" i="19"/>
  <c r="J550" i="19"/>
  <c r="J467" i="19"/>
  <c r="J555" i="19"/>
  <c r="J591" i="19"/>
  <c r="J338" i="18"/>
  <c r="J265" i="18"/>
  <c r="J241" i="18"/>
  <c r="J325" i="19"/>
  <c r="J409" i="19"/>
  <c r="J561" i="19"/>
  <c r="J549" i="19"/>
  <c r="J608" i="19"/>
  <c r="J534" i="19"/>
  <c r="J590" i="19"/>
  <c r="J471" i="19"/>
  <c r="J559" i="19"/>
  <c r="J302" i="18"/>
  <c r="J294" i="18"/>
  <c r="J410" i="19"/>
  <c r="J32" i="18"/>
  <c r="J502" i="19"/>
  <c r="J239" i="19"/>
  <c r="J535" i="19"/>
  <c r="J587" i="18"/>
  <c r="J560" i="18"/>
  <c r="J311" i="18"/>
  <c r="J450" i="18"/>
  <c r="J458" i="18"/>
  <c r="J466" i="18"/>
  <c r="J474" i="18"/>
  <c r="J482" i="18"/>
  <c r="J490" i="18"/>
  <c r="J498" i="18"/>
  <c r="J506" i="18"/>
  <c r="J514" i="18"/>
  <c r="J522" i="18"/>
  <c r="J600" i="18"/>
  <c r="J604" i="18"/>
  <c r="J346" i="17"/>
  <c r="J539" i="19"/>
  <c r="J334" i="18"/>
  <c r="J315" i="18"/>
  <c r="J451" i="18"/>
  <c r="J459" i="18"/>
  <c r="J467" i="18"/>
  <c r="J475" i="18"/>
  <c r="J483" i="18"/>
  <c r="J491" i="18"/>
  <c r="J499" i="18"/>
  <c r="J507" i="18"/>
  <c r="J515" i="18"/>
  <c r="J523" i="18"/>
  <c r="J536" i="18"/>
  <c r="J588" i="18"/>
  <c r="J300" i="17"/>
  <c r="J334" i="17"/>
  <c r="J154" i="19"/>
  <c r="J594" i="19"/>
  <c r="J547" i="19"/>
  <c r="J326" i="18"/>
  <c r="J548" i="18"/>
  <c r="J527" i="18"/>
  <c r="J445" i="18"/>
  <c r="J319" i="18"/>
  <c r="J452" i="18"/>
  <c r="J460" i="18"/>
  <c r="J468" i="18"/>
  <c r="J476" i="18"/>
  <c r="J484" i="18"/>
  <c r="J492" i="18"/>
  <c r="J500" i="18"/>
  <c r="J508" i="18"/>
  <c r="J516" i="18"/>
  <c r="J524" i="18"/>
  <c r="J584" i="18"/>
  <c r="J608" i="18"/>
  <c r="J354" i="17"/>
  <c r="J260" i="17"/>
  <c r="J320" i="17"/>
  <c r="J308" i="17"/>
  <c r="J280" i="17"/>
  <c r="J370" i="17"/>
  <c r="J413" i="17"/>
  <c r="J392" i="19"/>
  <c r="J490" i="19"/>
  <c r="J567" i="19"/>
  <c r="J314" i="18"/>
  <c r="J528" i="18"/>
  <c r="J564" i="18"/>
  <c r="J291" i="18"/>
  <c r="J323" i="18"/>
  <c r="J571" i="18"/>
  <c r="J453" i="18"/>
  <c r="J461" i="18"/>
  <c r="J469" i="18"/>
  <c r="J477" i="18"/>
  <c r="J485" i="18"/>
  <c r="J493" i="18"/>
  <c r="J501" i="18"/>
  <c r="J509" i="18"/>
  <c r="J517" i="18"/>
  <c r="J525" i="18"/>
  <c r="J572" i="18"/>
  <c r="J342" i="17"/>
  <c r="J264" i="17"/>
  <c r="J39" i="17"/>
  <c r="J362" i="19"/>
  <c r="J569" i="19"/>
  <c r="J574" i="19"/>
  <c r="J571" i="19"/>
  <c r="J532" i="18"/>
  <c r="J298" i="18"/>
  <c r="J580" i="18"/>
  <c r="J591" i="18"/>
  <c r="J295" i="18"/>
  <c r="J327" i="18"/>
  <c r="J446" i="18"/>
  <c r="J454" i="18"/>
  <c r="J462" i="18"/>
  <c r="J470" i="18"/>
  <c r="J478" i="18"/>
  <c r="J486" i="18"/>
  <c r="J494" i="18"/>
  <c r="J502" i="18"/>
  <c r="J510" i="18"/>
  <c r="J518" i="18"/>
  <c r="J526" i="18"/>
  <c r="J568" i="18"/>
  <c r="J330" i="17"/>
  <c r="J288" i="17"/>
  <c r="J328" i="17"/>
  <c r="J397" i="17"/>
  <c r="J418" i="17"/>
  <c r="J235" i="18"/>
  <c r="J475" i="19"/>
  <c r="J575" i="19"/>
  <c r="J330" i="18"/>
  <c r="J543" i="18"/>
  <c r="J576" i="18"/>
  <c r="J299" i="18"/>
  <c r="J331" i="18"/>
  <c r="J447" i="18"/>
  <c r="J455" i="18"/>
  <c r="J463" i="18"/>
  <c r="J471" i="18"/>
  <c r="J479" i="18"/>
  <c r="J487" i="18"/>
  <c r="J495" i="18"/>
  <c r="J503" i="18"/>
  <c r="J511" i="18"/>
  <c r="J519" i="18"/>
  <c r="J556" i="18"/>
  <c r="J472" i="17"/>
  <c r="J268" i="17"/>
  <c r="J529" i="19"/>
  <c r="J474" i="19"/>
  <c r="J479" i="19"/>
  <c r="J583" i="19"/>
  <c r="J306" i="18"/>
  <c r="J596" i="18"/>
  <c r="J443" i="18"/>
  <c r="J592" i="18"/>
  <c r="J303" i="18"/>
  <c r="J335" i="18"/>
  <c r="J448" i="18"/>
  <c r="J456" i="18"/>
  <c r="J464" i="18"/>
  <c r="J472" i="18"/>
  <c r="J457" i="18"/>
  <c r="J497" i="18"/>
  <c r="J252" i="17"/>
  <c r="J27" i="17"/>
  <c r="J101" i="17"/>
  <c r="J165" i="17"/>
  <c r="J432" i="17"/>
  <c r="J440" i="17"/>
  <c r="J448" i="17"/>
  <c r="J456" i="17"/>
  <c r="J464" i="17"/>
  <c r="J481" i="17"/>
  <c r="J482" i="17"/>
  <c r="J520" i="17"/>
  <c r="J552" i="17"/>
  <c r="J584" i="17"/>
  <c r="J501" i="17"/>
  <c r="J533" i="17"/>
  <c r="J565" i="17"/>
  <c r="J597" i="17"/>
  <c r="J518" i="17"/>
  <c r="J550" i="17"/>
  <c r="J582" i="17"/>
  <c r="J457" i="17"/>
  <c r="J524" i="17"/>
  <c r="J556" i="17"/>
  <c r="J537" i="17"/>
  <c r="J601" i="17"/>
  <c r="J522" i="17"/>
  <c r="J586" i="17"/>
  <c r="J494" i="17"/>
  <c r="J558" i="17"/>
  <c r="J551" i="17"/>
  <c r="J439" i="17"/>
  <c r="J548" i="17"/>
  <c r="J307" i="18"/>
  <c r="J465" i="18"/>
  <c r="J504" i="18"/>
  <c r="J304" i="17"/>
  <c r="J350" i="17"/>
  <c r="J312" i="17"/>
  <c r="J381" i="17"/>
  <c r="J31" i="17"/>
  <c r="J105" i="17"/>
  <c r="J169" i="17"/>
  <c r="J414" i="17"/>
  <c r="J410" i="17"/>
  <c r="J491" i="17"/>
  <c r="J507" i="17"/>
  <c r="J523" i="17"/>
  <c r="J539" i="17"/>
  <c r="J555" i="17"/>
  <c r="J571" i="17"/>
  <c r="J587" i="17"/>
  <c r="J603" i="17"/>
  <c r="J425" i="17"/>
  <c r="J433" i="17"/>
  <c r="J441" i="17"/>
  <c r="J449" i="17"/>
  <c r="J465" i="17"/>
  <c r="J485" i="17"/>
  <c r="J492" i="17"/>
  <c r="J588" i="17"/>
  <c r="J505" i="17"/>
  <c r="J569" i="17"/>
  <c r="J490" i="17"/>
  <c r="J554" i="17"/>
  <c r="J161" i="17"/>
  <c r="J599" i="17"/>
  <c r="J447" i="17"/>
  <c r="J593" i="17"/>
  <c r="J373" i="19"/>
  <c r="J483" i="19"/>
  <c r="J339" i="18"/>
  <c r="J473" i="18"/>
  <c r="J505" i="18"/>
  <c r="J338" i="17"/>
  <c r="J292" i="17"/>
  <c r="J248" i="17"/>
  <c r="J35" i="17"/>
  <c r="J69" i="17"/>
  <c r="J109" i="17"/>
  <c r="J394" i="17"/>
  <c r="J390" i="17"/>
  <c r="J426" i="17"/>
  <c r="J434" i="17"/>
  <c r="J442" i="17"/>
  <c r="J450" i="17"/>
  <c r="J458" i="17"/>
  <c r="J466" i="17"/>
  <c r="J496" i="17"/>
  <c r="J528" i="17"/>
  <c r="J560" i="17"/>
  <c r="J592" i="17"/>
  <c r="J509" i="17"/>
  <c r="J541" i="17"/>
  <c r="J573" i="17"/>
  <c r="J605" i="17"/>
  <c r="J526" i="17"/>
  <c r="J590" i="17"/>
  <c r="J486" i="17"/>
  <c r="J463" i="17"/>
  <c r="J497" i="17"/>
  <c r="J546" i="17"/>
  <c r="J527" i="19"/>
  <c r="J480" i="18"/>
  <c r="J512" i="18"/>
  <c r="J540" i="18"/>
  <c r="J358" i="17"/>
  <c r="J386" i="17"/>
  <c r="J43" i="17"/>
  <c r="J81" i="17"/>
  <c r="J113" i="17"/>
  <c r="J398" i="17"/>
  <c r="J475" i="17"/>
  <c r="J495" i="17"/>
  <c r="J511" i="17"/>
  <c r="J527" i="17"/>
  <c r="J543" i="17"/>
  <c r="J559" i="17"/>
  <c r="J575" i="17"/>
  <c r="J591" i="17"/>
  <c r="J607" i="17"/>
  <c r="J427" i="17"/>
  <c r="J435" i="17"/>
  <c r="J443" i="17"/>
  <c r="J451" i="17"/>
  <c r="J459" i="17"/>
  <c r="J467" i="17"/>
  <c r="J500" i="17"/>
  <c r="J532" i="17"/>
  <c r="J564" i="17"/>
  <c r="J596" i="17"/>
  <c r="J513" i="17"/>
  <c r="J545" i="17"/>
  <c r="J577" i="17"/>
  <c r="J498" i="17"/>
  <c r="J530" i="17"/>
  <c r="J562" i="17"/>
  <c r="J594" i="17"/>
  <c r="J557" i="17"/>
  <c r="J574" i="17"/>
  <c r="J535" i="17"/>
  <c r="J406" i="17"/>
  <c r="J529" i="17"/>
  <c r="J578" i="17"/>
  <c r="J559" i="18"/>
  <c r="J481" i="18"/>
  <c r="J513" i="18"/>
  <c r="J552" i="18"/>
  <c r="J316" i="17"/>
  <c r="J51" i="17"/>
  <c r="J149" i="17"/>
  <c r="J484" i="17"/>
  <c r="J378" i="17"/>
  <c r="J471" i="17"/>
  <c r="J476" i="17"/>
  <c r="J428" i="17"/>
  <c r="J436" i="17"/>
  <c r="J444" i="17"/>
  <c r="J452" i="17"/>
  <c r="J460" i="17"/>
  <c r="J468" i="17"/>
  <c r="J504" i="17"/>
  <c r="J536" i="17"/>
  <c r="J568" i="17"/>
  <c r="J600" i="17"/>
  <c r="J517" i="17"/>
  <c r="J549" i="17"/>
  <c r="J581" i="17"/>
  <c r="J502" i="17"/>
  <c r="J534" i="17"/>
  <c r="J566" i="17"/>
  <c r="J598" i="17"/>
  <c r="J553" i="17"/>
  <c r="J506" i="17"/>
  <c r="J570" i="17"/>
  <c r="J438" i="17"/>
  <c r="J462" i="17"/>
  <c r="J474" i="17"/>
  <c r="J576" i="17"/>
  <c r="J525" i="17"/>
  <c r="J542" i="17"/>
  <c r="J129" i="17"/>
  <c r="J519" i="17"/>
  <c r="J455" i="17"/>
  <c r="J580" i="17"/>
  <c r="J310" i="18"/>
  <c r="J488" i="18"/>
  <c r="J520" i="18"/>
  <c r="J324" i="17"/>
  <c r="J256" i="17"/>
  <c r="J488" i="17"/>
  <c r="J11" i="17"/>
  <c r="J55" i="17"/>
  <c r="J121" i="17"/>
  <c r="J153" i="17"/>
  <c r="J382" i="17"/>
  <c r="J480" i="17"/>
  <c r="J499" i="17"/>
  <c r="J515" i="17"/>
  <c r="J531" i="17"/>
  <c r="J547" i="17"/>
  <c r="J563" i="17"/>
  <c r="J579" i="17"/>
  <c r="J595" i="17"/>
  <c r="J374" i="17"/>
  <c r="J429" i="17"/>
  <c r="J437" i="17"/>
  <c r="J445" i="17"/>
  <c r="J453" i="17"/>
  <c r="J461" i="17"/>
  <c r="J469" i="17"/>
  <c r="J470" i="17"/>
  <c r="J508" i="17"/>
  <c r="J540" i="17"/>
  <c r="J572" i="17"/>
  <c r="J604" i="17"/>
  <c r="J521" i="17"/>
  <c r="J585" i="17"/>
  <c r="J538" i="17"/>
  <c r="J602" i="17"/>
  <c r="J483" i="17"/>
  <c r="J446" i="17"/>
  <c r="J473" i="17"/>
  <c r="J544" i="17"/>
  <c r="J493" i="17"/>
  <c r="J510" i="17"/>
  <c r="J97" i="17"/>
  <c r="J503" i="17"/>
  <c r="J431" i="17"/>
  <c r="J478" i="17"/>
  <c r="J514" i="17"/>
  <c r="J489" i="18"/>
  <c r="J521" i="18"/>
  <c r="J479" i="17"/>
  <c r="J296" i="17"/>
  <c r="J365" i="17"/>
  <c r="J93" i="17"/>
  <c r="J125" i="17"/>
  <c r="J157" i="17"/>
  <c r="J366" i="17"/>
  <c r="J362" i="17"/>
  <c r="J430" i="17"/>
  <c r="J454" i="17"/>
  <c r="J512" i="17"/>
  <c r="J608" i="17"/>
  <c r="J589" i="17"/>
  <c r="J606" i="17"/>
  <c r="J59" i="17"/>
  <c r="J583" i="17"/>
  <c r="J477" i="17"/>
  <c r="J561" i="17"/>
  <c r="J558" i="19"/>
  <c r="J449" i="18"/>
  <c r="J496" i="18"/>
  <c r="J402" i="17"/>
  <c r="J23" i="17"/>
  <c r="J567" i="17"/>
  <c r="J516" i="17"/>
  <c r="H9" i="13"/>
  <c r="B5" i="18" s="1"/>
  <c r="B5" i="19"/>
  <c r="J546" i="1"/>
  <c r="J567" i="1"/>
  <c r="J516" i="1"/>
  <c r="J524" i="1"/>
  <c r="J535" i="1"/>
  <c r="J548" i="1"/>
  <c r="J568" i="1"/>
  <c r="J579" i="1"/>
  <c r="J587" i="1"/>
  <c r="J596" i="1"/>
  <c r="J608" i="1"/>
  <c r="J558" i="1"/>
  <c r="J542" i="1"/>
  <c r="J514" i="1"/>
  <c r="J574" i="1"/>
  <c r="J562" i="1"/>
  <c r="J566" i="1"/>
  <c r="J549" i="1"/>
  <c r="J553" i="1"/>
  <c r="J557" i="1"/>
  <c r="J563" i="1"/>
  <c r="J515" i="1"/>
  <c r="J523" i="1"/>
  <c r="J532" i="1"/>
  <c r="J544" i="1"/>
  <c r="J564" i="1"/>
  <c r="J576" i="1"/>
  <c r="J584" i="1"/>
  <c r="J595" i="1"/>
  <c r="J604" i="1"/>
  <c r="J594" i="1"/>
  <c r="J510" i="1"/>
  <c r="J518" i="1"/>
  <c r="J582" i="1"/>
  <c r="J511" i="1"/>
  <c r="J527" i="1"/>
  <c r="J601" i="1"/>
  <c r="J607" i="1"/>
  <c r="J556" i="1"/>
  <c r="J520" i="1"/>
  <c r="J540" i="1"/>
  <c r="J572" i="1"/>
  <c r="J592" i="1"/>
  <c r="J530" i="1"/>
  <c r="J551" i="1"/>
  <c r="J598" i="1"/>
  <c r="J543" i="1"/>
  <c r="J529" i="1"/>
  <c r="J537" i="1"/>
  <c r="J545" i="1"/>
  <c r="J585" i="1"/>
  <c r="J593" i="1"/>
  <c r="J552" i="1"/>
  <c r="J508" i="1"/>
  <c r="J519" i="1"/>
  <c r="J528" i="1"/>
  <c r="J536" i="1"/>
  <c r="J555" i="1"/>
  <c r="J571" i="1"/>
  <c r="J580" i="1"/>
  <c r="J588" i="1"/>
  <c r="J599" i="1"/>
  <c r="J547" i="1"/>
  <c r="J578" i="1"/>
  <c r="J526" i="1"/>
  <c r="J590" i="1"/>
  <c r="J606" i="1"/>
  <c r="J534" i="1"/>
  <c r="J539" i="1"/>
  <c r="J603" i="1"/>
  <c r="U603" i="1" s="1"/>
  <c r="J554" i="1"/>
  <c r="J559" i="1"/>
  <c r="J570" i="1"/>
  <c r="J575" i="1"/>
  <c r="J586" i="1"/>
  <c r="J591" i="1"/>
  <c r="J602" i="1"/>
  <c r="J509" i="1"/>
  <c r="J513" i="1"/>
  <c r="J517" i="1"/>
  <c r="J521" i="1"/>
  <c r="J561" i="1"/>
  <c r="J565" i="1"/>
  <c r="J569" i="1"/>
  <c r="J573" i="1"/>
  <c r="J577" i="1"/>
  <c r="J581" i="1"/>
  <c r="J522" i="1"/>
  <c r="J538" i="1"/>
  <c r="J597" i="1"/>
  <c r="J605" i="1"/>
  <c r="J512" i="1"/>
  <c r="J531" i="1"/>
  <c r="J560" i="1"/>
  <c r="J583" i="1"/>
  <c r="J600" i="1"/>
  <c r="J550" i="1"/>
  <c r="J525" i="1"/>
  <c r="J533" i="1"/>
  <c r="J541" i="1"/>
  <c r="J589" i="1"/>
  <c r="C611" i="1"/>
  <c r="S611" i="1" l="1"/>
  <c r="T611" i="1" s="1"/>
  <c r="K611" i="1" s="1"/>
  <c r="U157" i="17"/>
  <c r="L157" i="17"/>
  <c r="R157" i="17"/>
  <c r="U519" i="17"/>
  <c r="L519" i="17"/>
  <c r="R519" i="17"/>
  <c r="U575" i="17"/>
  <c r="L575" i="17"/>
  <c r="R575" i="17"/>
  <c r="U569" i="17"/>
  <c r="L569" i="17"/>
  <c r="R569" i="17"/>
  <c r="U448" i="17"/>
  <c r="L448" i="17"/>
  <c r="R448" i="17"/>
  <c r="U580" i="18"/>
  <c r="L580" i="18"/>
  <c r="R580" i="18"/>
  <c r="U154" i="19"/>
  <c r="L154" i="19"/>
  <c r="R154" i="19"/>
  <c r="U550" i="19"/>
  <c r="L550" i="19"/>
  <c r="R550" i="19"/>
  <c r="L13" i="19"/>
  <c r="H15" i="2" s="1"/>
  <c r="U13" i="19"/>
  <c r="R13" i="19"/>
  <c r="U402" i="19"/>
  <c r="R402" i="19"/>
  <c r="L402" i="19"/>
  <c r="L88" i="19"/>
  <c r="U88" i="19"/>
  <c r="R88" i="19"/>
  <c r="U399" i="19"/>
  <c r="R399" i="19"/>
  <c r="L399" i="19"/>
  <c r="U264" i="19"/>
  <c r="L264" i="19"/>
  <c r="R264" i="19"/>
  <c r="U114" i="19"/>
  <c r="L114" i="19"/>
  <c r="R114" i="19"/>
  <c r="U193" i="19"/>
  <c r="R193" i="19"/>
  <c r="L193" i="19"/>
  <c r="U477" i="19"/>
  <c r="R477" i="19"/>
  <c r="L477" i="19"/>
  <c r="U390" i="19"/>
  <c r="R390" i="19"/>
  <c r="L390" i="19"/>
  <c r="U603" i="19"/>
  <c r="R603" i="19"/>
  <c r="L603" i="19"/>
  <c r="U393" i="18"/>
  <c r="R393" i="18"/>
  <c r="L393" i="18"/>
  <c r="U264" i="18"/>
  <c r="R264" i="18"/>
  <c r="L264" i="18"/>
  <c r="R238" i="18"/>
  <c r="L238" i="18"/>
  <c r="U238" i="18"/>
  <c r="U75" i="18"/>
  <c r="R75" i="18"/>
  <c r="L75" i="18"/>
  <c r="G82" i="2" s="1"/>
  <c r="U250" i="18"/>
  <c r="R250" i="18"/>
  <c r="L250" i="18"/>
  <c r="U539" i="18"/>
  <c r="R539" i="18"/>
  <c r="L539" i="18"/>
  <c r="U126" i="17"/>
  <c r="R126" i="17"/>
  <c r="L126" i="17"/>
  <c r="U226" i="18"/>
  <c r="R226" i="18"/>
  <c r="L226" i="18"/>
  <c r="U427" i="18"/>
  <c r="R427" i="18"/>
  <c r="L427" i="18"/>
  <c r="U102" i="17"/>
  <c r="R102" i="17"/>
  <c r="L102" i="17"/>
  <c r="U138" i="18"/>
  <c r="R138" i="18"/>
  <c r="L138" i="18"/>
  <c r="U465" i="19"/>
  <c r="R465" i="19"/>
  <c r="L465" i="19"/>
  <c r="U66" i="17"/>
  <c r="R66" i="17"/>
  <c r="L66" i="17"/>
  <c r="U220" i="17"/>
  <c r="L220" i="17"/>
  <c r="R220" i="17"/>
  <c r="U589" i="17"/>
  <c r="L589" i="17"/>
  <c r="R589" i="17"/>
  <c r="U256" i="17"/>
  <c r="R256" i="17"/>
  <c r="L256" i="17"/>
  <c r="U459" i="17"/>
  <c r="L459" i="17"/>
  <c r="R459" i="17"/>
  <c r="L373" i="19"/>
  <c r="U373" i="19"/>
  <c r="R373" i="19"/>
  <c r="U440" i="17"/>
  <c r="L440" i="17"/>
  <c r="R440" i="17"/>
  <c r="U298" i="18"/>
  <c r="L298" i="18"/>
  <c r="R298" i="18"/>
  <c r="U334" i="17"/>
  <c r="L334" i="17"/>
  <c r="R334" i="17"/>
  <c r="L597" i="19"/>
  <c r="U597" i="19"/>
  <c r="R597" i="19"/>
  <c r="U378" i="18"/>
  <c r="L378" i="18"/>
  <c r="R378" i="18"/>
  <c r="U523" i="19"/>
  <c r="L523" i="19"/>
  <c r="R523" i="19"/>
  <c r="U452" i="19"/>
  <c r="L452" i="19"/>
  <c r="R452" i="19"/>
  <c r="U357" i="19"/>
  <c r="L357" i="19"/>
  <c r="R357" i="19"/>
  <c r="R39" i="19"/>
  <c r="L39" i="19"/>
  <c r="U39" i="19"/>
  <c r="L510" i="19"/>
  <c r="U510" i="19"/>
  <c r="R510" i="19"/>
  <c r="L181" i="19"/>
  <c r="U181" i="19"/>
  <c r="R181" i="19"/>
  <c r="U157" i="18"/>
  <c r="R157" i="18"/>
  <c r="L157" i="18"/>
  <c r="L137" i="19"/>
  <c r="R137" i="19"/>
  <c r="U137" i="19"/>
  <c r="U33" i="18"/>
  <c r="L33" i="18"/>
  <c r="G35" i="2" s="1"/>
  <c r="R33" i="18"/>
  <c r="U29" i="18"/>
  <c r="R29" i="18"/>
  <c r="L29" i="18"/>
  <c r="U72" i="18"/>
  <c r="L72" i="18"/>
  <c r="R72" i="18"/>
  <c r="U284" i="19"/>
  <c r="R284" i="19"/>
  <c r="L284" i="19"/>
  <c r="U114" i="18"/>
  <c r="R114" i="18"/>
  <c r="L114" i="18"/>
  <c r="U360" i="17"/>
  <c r="R360" i="17"/>
  <c r="L360" i="17"/>
  <c r="U95" i="18"/>
  <c r="R95" i="18"/>
  <c r="L95" i="18"/>
  <c r="U319" i="17"/>
  <c r="R319" i="17"/>
  <c r="L319" i="17"/>
  <c r="U164" i="17"/>
  <c r="R164" i="17"/>
  <c r="L164" i="17"/>
  <c r="U83" i="19"/>
  <c r="R83" i="19"/>
  <c r="L83" i="19"/>
  <c r="U316" i="19"/>
  <c r="R316" i="19"/>
  <c r="L316" i="19"/>
  <c r="U114" i="17"/>
  <c r="R114" i="17"/>
  <c r="L114" i="17"/>
  <c r="U406" i="19"/>
  <c r="R406" i="19"/>
  <c r="L406" i="19"/>
  <c r="U230" i="17"/>
  <c r="R230" i="17"/>
  <c r="L230" i="17"/>
  <c r="U514" i="19"/>
  <c r="R514" i="19"/>
  <c r="L514" i="19"/>
  <c r="U439" i="19"/>
  <c r="R439" i="19"/>
  <c r="L439" i="19"/>
  <c r="U564" i="19"/>
  <c r="R564" i="19"/>
  <c r="L564" i="19"/>
  <c r="U167" i="18"/>
  <c r="R167" i="18"/>
  <c r="L167" i="18"/>
  <c r="R99" i="17"/>
  <c r="U99" i="17"/>
  <c r="L99" i="17"/>
  <c r="L402" i="17"/>
  <c r="U402" i="17"/>
  <c r="R402" i="17"/>
  <c r="U515" i="17"/>
  <c r="L515" i="17"/>
  <c r="R515" i="17"/>
  <c r="U529" i="17"/>
  <c r="L529" i="17"/>
  <c r="R529" i="17"/>
  <c r="U458" i="17"/>
  <c r="L458" i="17"/>
  <c r="R458" i="17"/>
  <c r="U551" i="17"/>
  <c r="R551" i="17"/>
  <c r="L551" i="17"/>
  <c r="L471" i="18"/>
  <c r="U471" i="18"/>
  <c r="R471" i="18"/>
  <c r="U485" i="18"/>
  <c r="L485" i="18"/>
  <c r="R485" i="18"/>
  <c r="U334" i="18"/>
  <c r="L334" i="18"/>
  <c r="R334" i="18"/>
  <c r="U463" i="19"/>
  <c r="L463" i="19"/>
  <c r="R463" i="19"/>
  <c r="L53" i="19"/>
  <c r="U53" i="19"/>
  <c r="R53" i="19"/>
  <c r="U33" i="19"/>
  <c r="L33" i="19"/>
  <c r="R33" i="19"/>
  <c r="U219" i="19"/>
  <c r="L219" i="19"/>
  <c r="R219" i="19"/>
  <c r="U447" i="19"/>
  <c r="L447" i="19"/>
  <c r="R447" i="19"/>
  <c r="L190" i="19"/>
  <c r="U190" i="19"/>
  <c r="R190" i="19"/>
  <c r="U387" i="17"/>
  <c r="L387" i="17"/>
  <c r="R387" i="17"/>
  <c r="U414" i="18"/>
  <c r="L414" i="18"/>
  <c r="R414" i="18"/>
  <c r="U125" i="18"/>
  <c r="R125" i="18"/>
  <c r="L125" i="18"/>
  <c r="R73" i="19"/>
  <c r="L73" i="19"/>
  <c r="H80" i="2" s="1"/>
  <c r="U73" i="19"/>
  <c r="U69" i="18"/>
  <c r="L69" i="18"/>
  <c r="G75" i="2" s="1"/>
  <c r="G103" i="2" s="1"/>
  <c r="R69" i="18"/>
  <c r="U65" i="18"/>
  <c r="R65" i="18"/>
  <c r="L65" i="18"/>
  <c r="U42" i="17"/>
  <c r="R42" i="17"/>
  <c r="L42" i="17"/>
  <c r="U10" i="19"/>
  <c r="L10" i="19"/>
  <c r="R10" i="19"/>
  <c r="U485" i="19"/>
  <c r="R485" i="19"/>
  <c r="L485" i="19"/>
  <c r="U288" i="19"/>
  <c r="R288" i="19"/>
  <c r="L288" i="19"/>
  <c r="U320" i="18"/>
  <c r="R320" i="18"/>
  <c r="L320" i="18"/>
  <c r="U394" i="19"/>
  <c r="R394" i="19"/>
  <c r="L394" i="19"/>
  <c r="U248" i="19"/>
  <c r="R248" i="19"/>
  <c r="L248" i="19"/>
  <c r="U296" i="18"/>
  <c r="R296" i="18"/>
  <c r="L296" i="18"/>
  <c r="U78" i="19"/>
  <c r="R78" i="19"/>
  <c r="L78" i="19"/>
  <c r="U599" i="18"/>
  <c r="R599" i="18"/>
  <c r="L599" i="18"/>
  <c r="U606" i="19"/>
  <c r="R606" i="19"/>
  <c r="L606" i="19"/>
  <c r="U240" i="17"/>
  <c r="R240" i="17"/>
  <c r="L240" i="17"/>
  <c r="U192" i="17"/>
  <c r="R192" i="17"/>
  <c r="L192" i="17"/>
  <c r="U540" i="17"/>
  <c r="R540" i="17"/>
  <c r="L540" i="17"/>
  <c r="L444" i="17"/>
  <c r="U444" i="17"/>
  <c r="R444" i="17"/>
  <c r="U546" i="17"/>
  <c r="R546" i="17"/>
  <c r="L546" i="17"/>
  <c r="U491" i="17"/>
  <c r="L491" i="17"/>
  <c r="R491" i="17"/>
  <c r="U596" i="18"/>
  <c r="L596" i="18"/>
  <c r="R596" i="18"/>
  <c r="U342" i="17"/>
  <c r="L342" i="17"/>
  <c r="R342" i="17"/>
  <c r="U491" i="18"/>
  <c r="R491" i="18"/>
  <c r="L491" i="18"/>
  <c r="U596" i="19"/>
  <c r="L596" i="19"/>
  <c r="R596" i="19"/>
  <c r="U173" i="19"/>
  <c r="L173" i="19"/>
  <c r="R173" i="19"/>
  <c r="U297" i="19"/>
  <c r="L297" i="19"/>
  <c r="R297" i="19"/>
  <c r="U192" i="19"/>
  <c r="L192" i="19"/>
  <c r="R192" i="19"/>
  <c r="U418" i="19"/>
  <c r="L418" i="19"/>
  <c r="R418" i="19"/>
  <c r="R116" i="19"/>
  <c r="L116" i="19"/>
  <c r="U116" i="19"/>
  <c r="L318" i="17"/>
  <c r="U318" i="17"/>
  <c r="R318" i="17"/>
  <c r="L361" i="18"/>
  <c r="U361" i="18"/>
  <c r="R361" i="18"/>
  <c r="U401" i="17"/>
  <c r="R401" i="17"/>
  <c r="L401" i="17"/>
  <c r="R377" i="18"/>
  <c r="L377" i="18"/>
  <c r="U377" i="18"/>
  <c r="U77" i="17"/>
  <c r="L77" i="17"/>
  <c r="F84" i="2" s="1"/>
  <c r="R77" i="17"/>
  <c r="R281" i="19"/>
  <c r="U281" i="19"/>
  <c r="L281" i="19"/>
  <c r="U205" i="19"/>
  <c r="L205" i="19"/>
  <c r="R205" i="19"/>
  <c r="U70" i="17"/>
  <c r="L70" i="17"/>
  <c r="R70" i="17"/>
  <c r="U43" i="18"/>
  <c r="R43" i="18"/>
  <c r="L43" i="18"/>
  <c r="G45" i="2" s="1"/>
  <c r="U174" i="18"/>
  <c r="R174" i="18"/>
  <c r="L174" i="18"/>
  <c r="U379" i="18"/>
  <c r="R379" i="18"/>
  <c r="L379" i="18"/>
  <c r="U236" i="17"/>
  <c r="R236" i="17"/>
  <c r="L236" i="17"/>
  <c r="U229" i="18"/>
  <c r="R229" i="18"/>
  <c r="L229" i="18"/>
  <c r="U344" i="17"/>
  <c r="R344" i="17"/>
  <c r="L344" i="17"/>
  <c r="U536" i="19"/>
  <c r="R536" i="19"/>
  <c r="L536" i="19"/>
  <c r="U542" i="18"/>
  <c r="R542" i="18"/>
  <c r="L542" i="18"/>
  <c r="U407" i="18"/>
  <c r="R407" i="18"/>
  <c r="L407" i="18"/>
  <c r="U273" i="19"/>
  <c r="R273" i="19"/>
  <c r="L273" i="19"/>
  <c r="U96" i="18"/>
  <c r="R96" i="18"/>
  <c r="L96" i="18"/>
  <c r="U608" i="17"/>
  <c r="L608" i="17"/>
  <c r="R608" i="17"/>
  <c r="U374" i="17"/>
  <c r="L374" i="17"/>
  <c r="R374" i="17"/>
  <c r="U600" i="17"/>
  <c r="L600" i="17"/>
  <c r="R600" i="17"/>
  <c r="U451" i="17"/>
  <c r="L451" i="17"/>
  <c r="R451" i="17"/>
  <c r="L442" i="17"/>
  <c r="U442" i="17"/>
  <c r="R442" i="17"/>
  <c r="U304" i="17"/>
  <c r="L304" i="17"/>
  <c r="R304" i="17"/>
  <c r="U464" i="18"/>
  <c r="L464" i="18"/>
  <c r="R464" i="18"/>
  <c r="U526" i="18"/>
  <c r="L526" i="18"/>
  <c r="R526" i="18"/>
  <c r="U314" i="18"/>
  <c r="L314" i="18"/>
  <c r="R314" i="18"/>
  <c r="L483" i="18"/>
  <c r="U483" i="18"/>
  <c r="R483" i="18"/>
  <c r="U346" i="17"/>
  <c r="L346" i="17"/>
  <c r="R346" i="17"/>
  <c r="U471" i="19"/>
  <c r="L471" i="19"/>
  <c r="R471" i="19"/>
  <c r="U415" i="19"/>
  <c r="L415" i="19"/>
  <c r="R415" i="19"/>
  <c r="U530" i="19"/>
  <c r="L530" i="19"/>
  <c r="R530" i="19"/>
  <c r="U582" i="19"/>
  <c r="L582" i="19"/>
  <c r="R582" i="19"/>
  <c r="U440" i="19"/>
  <c r="L440" i="19"/>
  <c r="R440" i="19"/>
  <c r="U478" i="19"/>
  <c r="L478" i="19"/>
  <c r="R478" i="19"/>
  <c r="U335" i="19"/>
  <c r="L335" i="19"/>
  <c r="R335" i="19"/>
  <c r="U130" i="19"/>
  <c r="L130" i="19"/>
  <c r="R130" i="19"/>
  <c r="L303" i="19"/>
  <c r="U303" i="19"/>
  <c r="R303" i="19"/>
  <c r="L390" i="18"/>
  <c r="U390" i="18"/>
  <c r="R390" i="18"/>
  <c r="L70" i="19"/>
  <c r="U70" i="19"/>
  <c r="R70" i="19"/>
  <c r="U368" i="17"/>
  <c r="R368" i="17"/>
  <c r="L368" i="17"/>
  <c r="U459" i="19"/>
  <c r="L459" i="19"/>
  <c r="R459" i="19"/>
  <c r="U291" i="19"/>
  <c r="L291" i="19"/>
  <c r="R291" i="19"/>
  <c r="U388" i="19"/>
  <c r="L388" i="19"/>
  <c r="R388" i="19"/>
  <c r="U107" i="19"/>
  <c r="R107" i="19"/>
  <c r="L107" i="19"/>
  <c r="U589" i="19"/>
  <c r="L589" i="19"/>
  <c r="R589" i="19"/>
  <c r="L500" i="19"/>
  <c r="U500" i="19"/>
  <c r="R500" i="19"/>
  <c r="U148" i="19"/>
  <c r="L148" i="19"/>
  <c r="R148" i="19"/>
  <c r="L585" i="18"/>
  <c r="U585" i="18"/>
  <c r="R585" i="18"/>
  <c r="L419" i="19"/>
  <c r="U419" i="19"/>
  <c r="R419" i="19"/>
  <c r="U424" i="19"/>
  <c r="R424" i="19"/>
  <c r="L424" i="19"/>
  <c r="U59" i="19"/>
  <c r="L59" i="19"/>
  <c r="R59" i="19"/>
  <c r="L256" i="18"/>
  <c r="U256" i="18"/>
  <c r="R256" i="18"/>
  <c r="U313" i="19"/>
  <c r="L313" i="19"/>
  <c r="R313" i="19"/>
  <c r="U45" i="19"/>
  <c r="L45" i="19"/>
  <c r="H47" i="2" s="1"/>
  <c r="R45" i="19"/>
  <c r="U53" i="18"/>
  <c r="L53" i="18"/>
  <c r="G55" i="2" s="1"/>
  <c r="R53" i="18"/>
  <c r="L62" i="19"/>
  <c r="U62" i="19"/>
  <c r="R62" i="19"/>
  <c r="U263" i="19"/>
  <c r="L263" i="19"/>
  <c r="R263" i="19"/>
  <c r="U496" i="19"/>
  <c r="R496" i="19"/>
  <c r="L496" i="19"/>
  <c r="U30" i="19"/>
  <c r="L30" i="19"/>
  <c r="H32" i="2" s="1"/>
  <c r="R30" i="19"/>
  <c r="L24" i="19"/>
  <c r="U24" i="19"/>
  <c r="R24" i="19"/>
  <c r="L259" i="18"/>
  <c r="R259" i="18"/>
  <c r="U259" i="18"/>
  <c r="R420" i="18"/>
  <c r="L420" i="18"/>
  <c r="U420" i="18"/>
  <c r="U21" i="18"/>
  <c r="R21" i="18"/>
  <c r="L21" i="18"/>
  <c r="G23" i="2" s="1"/>
  <c r="U227" i="19"/>
  <c r="L227" i="19"/>
  <c r="R227" i="19"/>
  <c r="U165" i="19"/>
  <c r="L165" i="19"/>
  <c r="R165" i="19"/>
  <c r="U254" i="18"/>
  <c r="R254" i="18"/>
  <c r="L254" i="18"/>
  <c r="U106" i="19"/>
  <c r="L106" i="19"/>
  <c r="R106" i="19"/>
  <c r="U150" i="19"/>
  <c r="L150" i="19"/>
  <c r="R150" i="19"/>
  <c r="R422" i="17"/>
  <c r="U422" i="17"/>
  <c r="L422" i="17"/>
  <c r="U21" i="17"/>
  <c r="R21" i="17"/>
  <c r="L21" i="17"/>
  <c r="R57" i="19"/>
  <c r="L57" i="19"/>
  <c r="U57" i="19"/>
  <c r="U350" i="18"/>
  <c r="R350" i="18"/>
  <c r="L350" i="18"/>
  <c r="U151" i="19"/>
  <c r="L151" i="19"/>
  <c r="R151" i="19"/>
  <c r="U108" i="19"/>
  <c r="L108" i="19"/>
  <c r="R108" i="19"/>
  <c r="U388" i="17"/>
  <c r="R388" i="17"/>
  <c r="L388" i="17"/>
  <c r="U45" i="18"/>
  <c r="R45" i="18"/>
  <c r="L45" i="18"/>
  <c r="U32" i="19"/>
  <c r="L32" i="19"/>
  <c r="H34" i="2" s="1"/>
  <c r="R32" i="19"/>
  <c r="L216" i="19"/>
  <c r="U216" i="19"/>
  <c r="R216" i="19"/>
  <c r="U147" i="19"/>
  <c r="R147" i="19"/>
  <c r="L147" i="19"/>
  <c r="U279" i="19"/>
  <c r="L279" i="19"/>
  <c r="R279" i="19"/>
  <c r="U194" i="19"/>
  <c r="L194" i="19"/>
  <c r="R194" i="19"/>
  <c r="L294" i="17"/>
  <c r="U294" i="17"/>
  <c r="R294" i="17"/>
  <c r="U57" i="17"/>
  <c r="R57" i="17"/>
  <c r="L57" i="17"/>
  <c r="U82" i="19"/>
  <c r="L82" i="19"/>
  <c r="R82" i="19"/>
  <c r="U407" i="19"/>
  <c r="R407" i="19"/>
  <c r="L407" i="19"/>
  <c r="U383" i="18"/>
  <c r="R383" i="18"/>
  <c r="L383" i="18"/>
  <c r="U71" i="17"/>
  <c r="R71" i="17"/>
  <c r="L71" i="17"/>
  <c r="U35" i="18"/>
  <c r="L35" i="18"/>
  <c r="R35" i="18"/>
  <c r="U261" i="19"/>
  <c r="R261" i="19"/>
  <c r="L261" i="19"/>
  <c r="U105" i="18"/>
  <c r="R105" i="18"/>
  <c r="L105" i="18"/>
  <c r="U337" i="17"/>
  <c r="R337" i="17"/>
  <c r="L337" i="17"/>
  <c r="U348" i="18"/>
  <c r="R348" i="18"/>
  <c r="L348" i="18"/>
  <c r="U285" i="19"/>
  <c r="L285" i="19"/>
  <c r="R285" i="19"/>
  <c r="U11" i="19"/>
  <c r="R11" i="19"/>
  <c r="L11" i="19"/>
  <c r="U48" i="17"/>
  <c r="L48" i="17"/>
  <c r="R48" i="17"/>
  <c r="U340" i="18"/>
  <c r="R340" i="18"/>
  <c r="L340" i="18"/>
  <c r="U203" i="19"/>
  <c r="R203" i="19"/>
  <c r="L203" i="19"/>
  <c r="U171" i="18"/>
  <c r="R171" i="18"/>
  <c r="L171" i="18"/>
  <c r="R400" i="18"/>
  <c r="L400" i="18"/>
  <c r="U400" i="18"/>
  <c r="U50" i="17"/>
  <c r="L50" i="17"/>
  <c r="R50" i="17"/>
  <c r="U26" i="18"/>
  <c r="L26" i="18"/>
  <c r="R26" i="18"/>
  <c r="U201" i="19"/>
  <c r="R201" i="19"/>
  <c r="L201" i="19"/>
  <c r="U392" i="17"/>
  <c r="R392" i="17"/>
  <c r="L392" i="17"/>
  <c r="U568" i="19"/>
  <c r="R568" i="19"/>
  <c r="L568" i="19"/>
  <c r="U433" i="18"/>
  <c r="R433" i="18"/>
  <c r="L433" i="18"/>
  <c r="U426" i="18"/>
  <c r="R426" i="18"/>
  <c r="L426" i="18"/>
  <c r="U46" i="17"/>
  <c r="R46" i="17"/>
  <c r="L46" i="17"/>
  <c r="U22" i="18"/>
  <c r="R22" i="18"/>
  <c r="L22" i="18"/>
  <c r="U149" i="19"/>
  <c r="R149" i="19"/>
  <c r="L149" i="19"/>
  <c r="U376" i="17"/>
  <c r="R376" i="17"/>
  <c r="L376" i="17"/>
  <c r="U472" i="19"/>
  <c r="R472" i="19"/>
  <c r="L472" i="19"/>
  <c r="L312" i="18"/>
  <c r="U312" i="18"/>
  <c r="R312" i="18"/>
  <c r="U243" i="18"/>
  <c r="R243" i="18"/>
  <c r="L243" i="18"/>
  <c r="U40" i="18"/>
  <c r="R40" i="18"/>
  <c r="L40" i="18"/>
  <c r="U15" i="19"/>
  <c r="R15" i="19"/>
  <c r="L15" i="19"/>
  <c r="H17" i="2" s="1"/>
  <c r="U124" i="18"/>
  <c r="R124" i="18"/>
  <c r="L124" i="18"/>
  <c r="U292" i="19"/>
  <c r="R292" i="19"/>
  <c r="L292" i="19"/>
  <c r="U91" i="17"/>
  <c r="R91" i="17"/>
  <c r="L91" i="17"/>
  <c r="U234" i="18"/>
  <c r="L234" i="18"/>
  <c r="R234" i="18"/>
  <c r="U29" i="17"/>
  <c r="R29" i="17"/>
  <c r="L29" i="17"/>
  <c r="F31" i="2" s="1"/>
  <c r="U11" i="18"/>
  <c r="L11" i="18"/>
  <c r="R11" i="18"/>
  <c r="U355" i="17"/>
  <c r="R355" i="17"/>
  <c r="L355" i="17"/>
  <c r="U99" i="18"/>
  <c r="R99" i="18"/>
  <c r="L99" i="18"/>
  <c r="L162" i="19"/>
  <c r="R162" i="19"/>
  <c r="U162" i="19"/>
  <c r="U274" i="18"/>
  <c r="L274" i="18"/>
  <c r="R274" i="18"/>
  <c r="U30" i="17"/>
  <c r="R30" i="17"/>
  <c r="L30" i="17"/>
  <c r="U73" i="17"/>
  <c r="R73" i="17"/>
  <c r="L73" i="17"/>
  <c r="F80" i="2" s="1"/>
  <c r="U93" i="19"/>
  <c r="R93" i="19"/>
  <c r="L93" i="19"/>
  <c r="U423" i="19"/>
  <c r="R423" i="19"/>
  <c r="L423" i="19"/>
  <c r="U551" i="18"/>
  <c r="R551" i="18"/>
  <c r="L551" i="18"/>
  <c r="U601" i="19"/>
  <c r="R601" i="19"/>
  <c r="L601" i="19"/>
  <c r="U271" i="17"/>
  <c r="R271" i="17"/>
  <c r="L271" i="17"/>
  <c r="U177" i="18"/>
  <c r="R177" i="18"/>
  <c r="L177" i="18"/>
  <c r="U106" i="18"/>
  <c r="R106" i="18"/>
  <c r="L106" i="18"/>
  <c r="U535" i="18"/>
  <c r="R535" i="18"/>
  <c r="L535" i="18"/>
  <c r="U146" i="17"/>
  <c r="R146" i="17"/>
  <c r="L146" i="17"/>
  <c r="U89" i="17"/>
  <c r="R89" i="17"/>
  <c r="L89" i="17"/>
  <c r="U112" i="17"/>
  <c r="R112" i="17"/>
  <c r="L112" i="17"/>
  <c r="U607" i="19"/>
  <c r="R607" i="19"/>
  <c r="L607" i="19"/>
  <c r="U245" i="17"/>
  <c r="R245" i="17"/>
  <c r="L245" i="17"/>
  <c r="U207" i="18"/>
  <c r="R207" i="18"/>
  <c r="L207" i="18"/>
  <c r="U136" i="18"/>
  <c r="R136" i="18"/>
  <c r="L136" i="18"/>
  <c r="U389" i="18"/>
  <c r="R389" i="18"/>
  <c r="L389" i="18"/>
  <c r="U546" i="18"/>
  <c r="R546" i="18"/>
  <c r="L546" i="18"/>
  <c r="U432" i="19"/>
  <c r="R432" i="19"/>
  <c r="L432" i="19"/>
  <c r="U201" i="17"/>
  <c r="R201" i="17"/>
  <c r="L201" i="17"/>
  <c r="U168" i="17"/>
  <c r="R168" i="17"/>
  <c r="L168" i="17"/>
  <c r="U139" i="17"/>
  <c r="R139" i="17"/>
  <c r="L139" i="17"/>
  <c r="U345" i="18"/>
  <c r="R345" i="18"/>
  <c r="L345" i="18"/>
  <c r="U574" i="18"/>
  <c r="R574" i="18"/>
  <c r="L574" i="18"/>
  <c r="U348" i="19"/>
  <c r="R348" i="19"/>
  <c r="L348" i="19"/>
  <c r="U489" i="19"/>
  <c r="R489" i="19"/>
  <c r="L489" i="19"/>
  <c r="U255" i="17"/>
  <c r="R255" i="17"/>
  <c r="L255" i="17"/>
  <c r="U161" i="18"/>
  <c r="R161" i="18"/>
  <c r="L161" i="18"/>
  <c r="U90" i="18"/>
  <c r="R90" i="18"/>
  <c r="L90" i="18"/>
  <c r="U423" i="18"/>
  <c r="R423" i="18"/>
  <c r="L423" i="18"/>
  <c r="U130" i="17"/>
  <c r="R130" i="17"/>
  <c r="L130" i="17"/>
  <c r="U110" i="17"/>
  <c r="R110" i="17"/>
  <c r="L110" i="17"/>
  <c r="U96" i="17"/>
  <c r="R96" i="17"/>
  <c r="L96" i="17"/>
  <c r="U503" i="19"/>
  <c r="R503" i="19"/>
  <c r="L503" i="19"/>
  <c r="U588" i="19"/>
  <c r="R588" i="19"/>
  <c r="L588" i="19"/>
  <c r="U191" i="18"/>
  <c r="R191" i="18"/>
  <c r="L191" i="18"/>
  <c r="U120" i="18"/>
  <c r="R120" i="18"/>
  <c r="L120" i="18"/>
  <c r="U373" i="18"/>
  <c r="R373" i="18"/>
  <c r="L373" i="18"/>
  <c r="U530" i="18"/>
  <c r="R530" i="18"/>
  <c r="L530" i="18"/>
  <c r="U384" i="19"/>
  <c r="R384" i="19"/>
  <c r="L384" i="19"/>
  <c r="U185" i="17"/>
  <c r="R185" i="17"/>
  <c r="L185" i="17"/>
  <c r="U148" i="17"/>
  <c r="R148" i="17"/>
  <c r="L148" i="17"/>
  <c r="U123" i="17"/>
  <c r="R123" i="17"/>
  <c r="L123" i="17"/>
  <c r="U189" i="18"/>
  <c r="R189" i="18"/>
  <c r="L189" i="18"/>
  <c r="U194" i="18"/>
  <c r="R194" i="18"/>
  <c r="L194" i="18"/>
  <c r="U244" i="19"/>
  <c r="R244" i="19"/>
  <c r="L244" i="19"/>
  <c r="U305" i="19"/>
  <c r="R305" i="19"/>
  <c r="L305" i="19"/>
  <c r="U414" i="19"/>
  <c r="R414" i="19"/>
  <c r="L414" i="19"/>
  <c r="U85" i="18"/>
  <c r="R85" i="18"/>
  <c r="L85" i="18"/>
  <c r="U361" i="17"/>
  <c r="R361" i="17"/>
  <c r="L361" i="17"/>
  <c r="U287" i="18"/>
  <c r="R287" i="18"/>
  <c r="L287" i="18"/>
  <c r="U219" i="17"/>
  <c r="L219" i="17"/>
  <c r="R219" i="17"/>
  <c r="U238" i="17"/>
  <c r="R238" i="17"/>
  <c r="L238" i="17"/>
  <c r="U121" i="18"/>
  <c r="R121" i="18"/>
  <c r="L121" i="18"/>
  <c r="U118" i="18"/>
  <c r="R118" i="18"/>
  <c r="L118" i="18"/>
  <c r="U579" i="18"/>
  <c r="R579" i="18"/>
  <c r="L579" i="18"/>
  <c r="U89" i="19"/>
  <c r="R89" i="19"/>
  <c r="L89" i="19"/>
  <c r="U334" i="19"/>
  <c r="R334" i="19"/>
  <c r="L334" i="19"/>
  <c r="U284" i="17"/>
  <c r="R284" i="17"/>
  <c r="L284" i="17"/>
  <c r="U281" i="17"/>
  <c r="R281" i="17"/>
  <c r="L281" i="17"/>
  <c r="U187" i="18"/>
  <c r="R187" i="18"/>
  <c r="L187" i="18"/>
  <c r="U152" i="17"/>
  <c r="R152" i="17"/>
  <c r="L152" i="17"/>
  <c r="U162" i="17"/>
  <c r="R162" i="17"/>
  <c r="L162" i="17"/>
  <c r="U274" i="19"/>
  <c r="R274" i="19"/>
  <c r="L274" i="19"/>
  <c r="U311" i="19"/>
  <c r="R311" i="19"/>
  <c r="L311" i="19"/>
  <c r="U460" i="19"/>
  <c r="R460" i="19"/>
  <c r="L460" i="19"/>
  <c r="U107" i="18"/>
  <c r="R107" i="18"/>
  <c r="L107" i="18"/>
  <c r="U351" i="17"/>
  <c r="R351" i="17"/>
  <c r="L351" i="17"/>
  <c r="U285" i="18"/>
  <c r="R285" i="18"/>
  <c r="L285" i="18"/>
  <c r="U190" i="18"/>
  <c r="R190" i="18"/>
  <c r="L190" i="18"/>
  <c r="G52" i="2" s="1"/>
  <c r="U188" i="19"/>
  <c r="R188" i="19"/>
  <c r="L188" i="19"/>
  <c r="U234" i="17"/>
  <c r="R234" i="17"/>
  <c r="L234" i="17"/>
  <c r="U222" i="17"/>
  <c r="L222" i="17"/>
  <c r="R222" i="17"/>
  <c r="U196" i="17"/>
  <c r="R196" i="17"/>
  <c r="L196" i="17"/>
  <c r="U514" i="17"/>
  <c r="L514" i="17"/>
  <c r="R514" i="17"/>
  <c r="U549" i="17"/>
  <c r="L549" i="17"/>
  <c r="R549" i="17"/>
  <c r="L527" i="19"/>
  <c r="U527" i="19"/>
  <c r="R527" i="19"/>
  <c r="U507" i="17"/>
  <c r="L507" i="17"/>
  <c r="R507" i="17"/>
  <c r="U472" i="17"/>
  <c r="R472" i="17"/>
  <c r="L472" i="17"/>
  <c r="U564" i="18"/>
  <c r="L564" i="18"/>
  <c r="R564" i="18"/>
  <c r="U498" i="18"/>
  <c r="L498" i="18"/>
  <c r="R498" i="18"/>
  <c r="U329" i="19"/>
  <c r="L329" i="19"/>
  <c r="R329" i="19"/>
  <c r="U453" i="19"/>
  <c r="L453" i="19"/>
  <c r="R453" i="19"/>
  <c r="U198" i="19"/>
  <c r="L198" i="19"/>
  <c r="R198" i="19"/>
  <c r="U519" i="19"/>
  <c r="L519" i="19"/>
  <c r="R519" i="19"/>
  <c r="U380" i="17"/>
  <c r="R380" i="17"/>
  <c r="L380" i="17"/>
  <c r="U233" i="19"/>
  <c r="L233" i="19"/>
  <c r="R233" i="19"/>
  <c r="L363" i="19"/>
  <c r="U363" i="19"/>
  <c r="R363" i="19"/>
  <c r="U39" i="18"/>
  <c r="R39" i="18"/>
  <c r="L39" i="18"/>
  <c r="U22" i="19"/>
  <c r="R22" i="19"/>
  <c r="L22" i="19"/>
  <c r="U37" i="18"/>
  <c r="R37" i="18"/>
  <c r="L37" i="18"/>
  <c r="U48" i="19"/>
  <c r="R48" i="19"/>
  <c r="L48" i="19"/>
  <c r="H50" i="2" s="1"/>
  <c r="U40" i="19"/>
  <c r="R40" i="19"/>
  <c r="L40" i="19"/>
  <c r="U18" i="18"/>
  <c r="R18" i="18"/>
  <c r="L18" i="18"/>
  <c r="R184" i="18"/>
  <c r="U184" i="18"/>
  <c r="L184" i="18"/>
  <c r="G46" i="2" s="1"/>
  <c r="U214" i="19"/>
  <c r="R214" i="19"/>
  <c r="L214" i="19"/>
  <c r="U85" i="17"/>
  <c r="R85" i="17"/>
  <c r="L85" i="17"/>
  <c r="U286" i="19"/>
  <c r="R286" i="19"/>
  <c r="L286" i="19"/>
  <c r="U375" i="19"/>
  <c r="R375" i="19"/>
  <c r="L375" i="19"/>
  <c r="U65" i="17"/>
  <c r="R65" i="17"/>
  <c r="L65" i="17"/>
  <c r="U246" i="19"/>
  <c r="R246" i="19"/>
  <c r="L246" i="19"/>
  <c r="U135" i="19"/>
  <c r="R135" i="19"/>
  <c r="L135" i="19"/>
  <c r="U182" i="17"/>
  <c r="R182" i="17"/>
  <c r="L182" i="17"/>
  <c r="U417" i="17"/>
  <c r="R417" i="17"/>
  <c r="L417" i="17"/>
  <c r="U227" i="18"/>
  <c r="R227" i="18"/>
  <c r="L227" i="18"/>
  <c r="U488" i="19"/>
  <c r="R488" i="19"/>
  <c r="L488" i="19"/>
  <c r="U429" i="17"/>
  <c r="R429" i="17"/>
  <c r="L429" i="17"/>
  <c r="L51" i="17"/>
  <c r="F53" i="2" s="1"/>
  <c r="U51" i="17"/>
  <c r="R51" i="17"/>
  <c r="U541" i="17"/>
  <c r="L541" i="17"/>
  <c r="R541" i="17"/>
  <c r="U350" i="17"/>
  <c r="L350" i="17"/>
  <c r="R350" i="17"/>
  <c r="U556" i="18"/>
  <c r="L556" i="18"/>
  <c r="R556" i="18"/>
  <c r="U477" i="18"/>
  <c r="L477" i="18"/>
  <c r="R477" i="18"/>
  <c r="U539" i="19"/>
  <c r="L539" i="19"/>
  <c r="R539" i="19"/>
  <c r="U566" i="19"/>
  <c r="L566" i="19"/>
  <c r="R566" i="19"/>
  <c r="R37" i="19"/>
  <c r="L37" i="19"/>
  <c r="U37" i="19"/>
  <c r="U487" i="19"/>
  <c r="L487" i="19"/>
  <c r="R487" i="19"/>
  <c r="U418" i="18"/>
  <c r="R418" i="18"/>
  <c r="L418" i="18"/>
  <c r="U182" i="19"/>
  <c r="L182" i="19"/>
  <c r="R182" i="19"/>
  <c r="U53" i="17"/>
  <c r="R53" i="17"/>
  <c r="L53" i="17"/>
  <c r="U220" i="19"/>
  <c r="L220" i="19"/>
  <c r="H11" i="2" s="1"/>
  <c r="R220" i="19"/>
  <c r="U427" i="19"/>
  <c r="L427" i="19"/>
  <c r="R427" i="19"/>
  <c r="U41" i="18"/>
  <c r="R41" i="18"/>
  <c r="L41" i="18"/>
  <c r="U54" i="17"/>
  <c r="R54" i="17"/>
  <c r="L54" i="17"/>
  <c r="F56" i="2" s="1"/>
  <c r="U445" i="19"/>
  <c r="R445" i="19"/>
  <c r="L445" i="19"/>
  <c r="U397" i="19"/>
  <c r="R397" i="19"/>
  <c r="L397" i="19"/>
  <c r="U192" i="18"/>
  <c r="R192" i="18"/>
  <c r="L192" i="18"/>
  <c r="G54" i="2" s="1"/>
  <c r="U116" i="18"/>
  <c r="R116" i="18"/>
  <c r="L116" i="18"/>
  <c r="U165" i="18"/>
  <c r="R165" i="18"/>
  <c r="L165" i="18"/>
  <c r="U214" i="17"/>
  <c r="R214" i="17"/>
  <c r="L214" i="17"/>
  <c r="U573" i="18"/>
  <c r="R573" i="18"/>
  <c r="L573" i="18"/>
  <c r="U166" i="19"/>
  <c r="R166" i="19"/>
  <c r="L166" i="19"/>
  <c r="U158" i="18"/>
  <c r="R158" i="18"/>
  <c r="L158" i="18"/>
  <c r="U301" i="17"/>
  <c r="R301" i="17"/>
  <c r="L301" i="17"/>
  <c r="U81" i="18"/>
  <c r="L81" i="18"/>
  <c r="R81" i="18"/>
  <c r="U473" i="19"/>
  <c r="R473" i="19"/>
  <c r="L473" i="19"/>
  <c r="U310" i="17"/>
  <c r="R310" i="17"/>
  <c r="L310" i="17"/>
  <c r="U82" i="18"/>
  <c r="R82" i="18"/>
  <c r="L82" i="18"/>
  <c r="U133" i="17"/>
  <c r="R133" i="17"/>
  <c r="L133" i="17"/>
  <c r="U449" i="18"/>
  <c r="L449" i="18"/>
  <c r="R449" i="18"/>
  <c r="U508" i="17"/>
  <c r="L508" i="17"/>
  <c r="R508" i="17"/>
  <c r="U553" i="17"/>
  <c r="L553" i="17"/>
  <c r="R553" i="17"/>
  <c r="U545" i="17"/>
  <c r="L545" i="17"/>
  <c r="R545" i="17"/>
  <c r="U509" i="17"/>
  <c r="L509" i="17"/>
  <c r="R509" i="17"/>
  <c r="U588" i="17"/>
  <c r="L588" i="17"/>
  <c r="R588" i="17"/>
  <c r="U582" i="17"/>
  <c r="L582" i="17"/>
  <c r="R582" i="17"/>
  <c r="U519" i="18"/>
  <c r="L519" i="18"/>
  <c r="R519" i="18"/>
  <c r="U532" i="18"/>
  <c r="L532" i="18"/>
  <c r="R532" i="18"/>
  <c r="U500" i="18"/>
  <c r="L500" i="18"/>
  <c r="R500" i="18"/>
  <c r="U241" i="18"/>
  <c r="L241" i="18"/>
  <c r="R241" i="18"/>
  <c r="U558" i="19"/>
  <c r="L558" i="19"/>
  <c r="R558" i="19"/>
  <c r="U512" i="17"/>
  <c r="L512" i="17"/>
  <c r="R512" i="17"/>
  <c r="U365" i="17"/>
  <c r="L365" i="17"/>
  <c r="R365" i="17"/>
  <c r="U503" i="17"/>
  <c r="L503" i="17"/>
  <c r="R503" i="17"/>
  <c r="U602" i="17"/>
  <c r="L602" i="17"/>
  <c r="R602" i="17"/>
  <c r="U470" i="17"/>
  <c r="L470" i="17"/>
  <c r="R470" i="17"/>
  <c r="U595" i="17"/>
  <c r="L595" i="17"/>
  <c r="R595" i="17"/>
  <c r="U382" i="17"/>
  <c r="L382" i="17"/>
  <c r="R382" i="17"/>
  <c r="U520" i="18"/>
  <c r="R520" i="18"/>
  <c r="L520" i="18"/>
  <c r="U525" i="17"/>
  <c r="L525" i="17"/>
  <c r="R525" i="17"/>
  <c r="U598" i="17"/>
  <c r="L598" i="17"/>
  <c r="R598" i="17"/>
  <c r="U568" i="17"/>
  <c r="L568" i="17"/>
  <c r="R568" i="17"/>
  <c r="U428" i="17"/>
  <c r="L428" i="17"/>
  <c r="R428" i="17"/>
  <c r="U552" i="18"/>
  <c r="L552" i="18"/>
  <c r="R552" i="18"/>
  <c r="L574" i="17"/>
  <c r="U574" i="17"/>
  <c r="R574" i="17"/>
  <c r="L513" i="17"/>
  <c r="U513" i="17"/>
  <c r="R513" i="17"/>
  <c r="U443" i="17"/>
  <c r="R443" i="17"/>
  <c r="L443" i="17"/>
  <c r="U527" i="17"/>
  <c r="L527" i="17"/>
  <c r="R527" i="17"/>
  <c r="U386" i="17"/>
  <c r="L386" i="17"/>
  <c r="R386" i="17"/>
  <c r="U463" i="17"/>
  <c r="L463" i="17"/>
  <c r="R463" i="17"/>
  <c r="U592" i="17"/>
  <c r="L592" i="17"/>
  <c r="R592" i="17"/>
  <c r="U434" i="17"/>
  <c r="L434" i="17"/>
  <c r="R434" i="17"/>
  <c r="U292" i="17"/>
  <c r="L292" i="17"/>
  <c r="R292" i="17"/>
  <c r="U447" i="17"/>
  <c r="R447" i="17"/>
  <c r="L447" i="17"/>
  <c r="U492" i="17"/>
  <c r="L492" i="17"/>
  <c r="R492" i="17"/>
  <c r="U587" i="17"/>
  <c r="L587" i="17"/>
  <c r="R587" i="17"/>
  <c r="U414" i="17"/>
  <c r="L414" i="17"/>
  <c r="R414" i="17"/>
  <c r="U504" i="18"/>
  <c r="L504" i="18"/>
  <c r="R504" i="18"/>
  <c r="U586" i="17"/>
  <c r="L586" i="17"/>
  <c r="R586" i="17"/>
  <c r="U550" i="17"/>
  <c r="L550" i="17"/>
  <c r="R550" i="17"/>
  <c r="U520" i="17"/>
  <c r="L520" i="17"/>
  <c r="R520" i="17"/>
  <c r="L165" i="17"/>
  <c r="U165" i="17"/>
  <c r="R165" i="17"/>
  <c r="U456" i="18"/>
  <c r="L456" i="18"/>
  <c r="R456" i="18"/>
  <c r="U583" i="19"/>
  <c r="L583" i="19"/>
  <c r="R583" i="19"/>
  <c r="L511" i="18"/>
  <c r="U511" i="18"/>
  <c r="R511" i="18"/>
  <c r="U447" i="18"/>
  <c r="L447" i="18"/>
  <c r="R447" i="18"/>
  <c r="L235" i="18"/>
  <c r="U235" i="18"/>
  <c r="R235" i="18"/>
  <c r="U518" i="18"/>
  <c r="L518" i="18"/>
  <c r="R518" i="18"/>
  <c r="U454" i="18"/>
  <c r="L454" i="18"/>
  <c r="R454" i="18"/>
  <c r="U571" i="19"/>
  <c r="L571" i="19"/>
  <c r="R571" i="19"/>
  <c r="U525" i="18"/>
  <c r="L525" i="18"/>
  <c r="R525" i="18"/>
  <c r="U461" i="18"/>
  <c r="L461" i="18"/>
  <c r="R461" i="18"/>
  <c r="U567" i="19"/>
  <c r="L567" i="19"/>
  <c r="R567" i="19"/>
  <c r="U260" i="17"/>
  <c r="L260" i="17"/>
  <c r="R260" i="17"/>
  <c r="U492" i="18"/>
  <c r="R492" i="18"/>
  <c r="L492" i="18"/>
  <c r="U527" i="18"/>
  <c r="L527" i="18"/>
  <c r="R527" i="18"/>
  <c r="U588" i="18"/>
  <c r="L588" i="18"/>
  <c r="R588" i="18"/>
  <c r="U475" i="18"/>
  <c r="L475" i="18"/>
  <c r="R475" i="18"/>
  <c r="U604" i="18"/>
  <c r="L604" i="18"/>
  <c r="R604" i="18"/>
  <c r="U474" i="18"/>
  <c r="L474" i="18"/>
  <c r="R474" i="18"/>
  <c r="U239" i="19"/>
  <c r="L239" i="19"/>
  <c r="R239" i="19"/>
  <c r="U590" i="19"/>
  <c r="L590" i="19"/>
  <c r="R590" i="19"/>
  <c r="U265" i="18"/>
  <c r="R265" i="18"/>
  <c r="L265" i="18"/>
  <c r="U581" i="19"/>
  <c r="L581" i="19"/>
  <c r="R581" i="19"/>
  <c r="L50" i="19"/>
  <c r="H52" i="2" s="1"/>
  <c r="U50" i="19"/>
  <c r="R50" i="19"/>
  <c r="L541" i="19"/>
  <c r="U541" i="19"/>
  <c r="R541" i="19"/>
  <c r="U546" i="19"/>
  <c r="L546" i="19"/>
  <c r="R546" i="19"/>
  <c r="L29" i="19"/>
  <c r="U29" i="19"/>
  <c r="R29" i="19"/>
  <c r="R464" i="19"/>
  <c r="U464" i="19"/>
  <c r="L464" i="19"/>
  <c r="L245" i="19"/>
  <c r="H37" i="2" s="1"/>
  <c r="U245" i="19"/>
  <c r="R245" i="19"/>
  <c r="U158" i="19"/>
  <c r="L158" i="19"/>
  <c r="R158" i="19"/>
  <c r="L169" i="19"/>
  <c r="U169" i="19"/>
  <c r="R169" i="19"/>
  <c r="U457" i="19"/>
  <c r="R457" i="19"/>
  <c r="L457" i="19"/>
  <c r="U541" i="18"/>
  <c r="L541" i="18"/>
  <c r="R541" i="18"/>
  <c r="R318" i="19"/>
  <c r="L318" i="19"/>
  <c r="U318" i="19"/>
  <c r="U586" i="19"/>
  <c r="L586" i="19"/>
  <c r="R586" i="19"/>
  <c r="U408" i="19"/>
  <c r="R408" i="19"/>
  <c r="L408" i="19"/>
  <c r="R360" i="19"/>
  <c r="U360" i="19"/>
  <c r="L360" i="19"/>
  <c r="U601" i="18"/>
  <c r="L601" i="18"/>
  <c r="R601" i="18"/>
  <c r="L557" i="19"/>
  <c r="U557" i="19"/>
  <c r="R557" i="19"/>
  <c r="L421" i="19"/>
  <c r="U421" i="19"/>
  <c r="R421" i="19"/>
  <c r="U361" i="19"/>
  <c r="L361" i="19"/>
  <c r="R361" i="19"/>
  <c r="U424" i="18"/>
  <c r="R424" i="18"/>
  <c r="L424" i="18"/>
  <c r="U370" i="19"/>
  <c r="L370" i="19"/>
  <c r="R370" i="19"/>
  <c r="U387" i="19"/>
  <c r="L387" i="19"/>
  <c r="R387" i="19"/>
  <c r="L31" i="19"/>
  <c r="H33" i="2" s="1"/>
  <c r="U31" i="19"/>
  <c r="R31" i="19"/>
  <c r="U411" i="17"/>
  <c r="R411" i="17"/>
  <c r="L411" i="17"/>
  <c r="U498" i="19"/>
  <c r="L498" i="19"/>
  <c r="R498" i="19"/>
  <c r="U339" i="19"/>
  <c r="L339" i="19"/>
  <c r="R339" i="19"/>
  <c r="L407" i="17"/>
  <c r="U407" i="17"/>
  <c r="R407" i="17"/>
  <c r="U293" i="17"/>
  <c r="R293" i="17"/>
  <c r="L293" i="17"/>
  <c r="U492" i="19"/>
  <c r="L492" i="19"/>
  <c r="R492" i="19"/>
  <c r="U376" i="19"/>
  <c r="R376" i="19"/>
  <c r="L376" i="19"/>
  <c r="U321" i="18"/>
  <c r="R321" i="18"/>
  <c r="L321" i="18"/>
  <c r="U156" i="19"/>
  <c r="R156" i="19"/>
  <c r="L156" i="19"/>
  <c r="L409" i="18"/>
  <c r="U409" i="18"/>
  <c r="R409" i="18"/>
  <c r="U23" i="18"/>
  <c r="R23" i="18"/>
  <c r="L23" i="18"/>
  <c r="U404" i="17"/>
  <c r="R404" i="17"/>
  <c r="L404" i="17"/>
  <c r="U18" i="19"/>
  <c r="L18" i="19"/>
  <c r="H20" i="2" s="1"/>
  <c r="R18" i="19"/>
  <c r="U290" i="17"/>
  <c r="R290" i="17"/>
  <c r="L290" i="17"/>
  <c r="U440" i="18"/>
  <c r="R440" i="18"/>
  <c r="L440" i="18"/>
  <c r="U332" i="18"/>
  <c r="R332" i="18"/>
  <c r="L332" i="18"/>
  <c r="L520" i="19"/>
  <c r="U520" i="19"/>
  <c r="R520" i="19"/>
  <c r="U396" i="17"/>
  <c r="R396" i="17"/>
  <c r="L396" i="17"/>
  <c r="U249" i="18"/>
  <c r="L249" i="18"/>
  <c r="R249" i="18"/>
  <c r="U499" i="19"/>
  <c r="R499" i="19"/>
  <c r="L499" i="19"/>
  <c r="U578" i="18"/>
  <c r="R578" i="18"/>
  <c r="L578" i="18"/>
  <c r="U300" i="18"/>
  <c r="R300" i="18"/>
  <c r="L300" i="18"/>
  <c r="U90" i="19"/>
  <c r="L90" i="19"/>
  <c r="R90" i="19"/>
  <c r="U383" i="17"/>
  <c r="L383" i="17"/>
  <c r="R383" i="17"/>
  <c r="U71" i="18"/>
  <c r="R71" i="18"/>
  <c r="L71" i="18"/>
  <c r="R429" i="19"/>
  <c r="U429" i="19"/>
  <c r="L429" i="19"/>
  <c r="R65" i="19"/>
  <c r="L65" i="19"/>
  <c r="U65" i="19"/>
  <c r="R142" i="19"/>
  <c r="L142" i="19"/>
  <c r="U142" i="19"/>
  <c r="U426" i="19"/>
  <c r="L426" i="19"/>
  <c r="R426" i="19"/>
  <c r="U232" i="19"/>
  <c r="L232" i="19"/>
  <c r="R232" i="19"/>
  <c r="U406" i="18"/>
  <c r="L406" i="18"/>
  <c r="R406" i="18"/>
  <c r="U22" i="17"/>
  <c r="R22" i="17"/>
  <c r="L22" i="17"/>
  <c r="U244" i="18"/>
  <c r="R244" i="18"/>
  <c r="L244" i="18"/>
  <c r="U162" i="18"/>
  <c r="R162" i="18"/>
  <c r="L162" i="18"/>
  <c r="U90" i="17"/>
  <c r="R90" i="17"/>
  <c r="L90" i="17"/>
  <c r="U41" i="19"/>
  <c r="L41" i="19"/>
  <c r="R41" i="19"/>
  <c r="U52" i="17"/>
  <c r="R52" i="17"/>
  <c r="L52" i="17"/>
  <c r="U444" i="18"/>
  <c r="R444" i="18"/>
  <c r="L444" i="18"/>
  <c r="U295" i="19"/>
  <c r="R295" i="19"/>
  <c r="L295" i="19"/>
  <c r="U231" i="18"/>
  <c r="R231" i="18"/>
  <c r="L231" i="18"/>
  <c r="U533" i="18"/>
  <c r="L533" i="18"/>
  <c r="R533" i="18"/>
  <c r="U266" i="19"/>
  <c r="L266" i="19"/>
  <c r="R266" i="19"/>
  <c r="U52" i="18"/>
  <c r="L52" i="18"/>
  <c r="R52" i="18"/>
  <c r="U63" i="19"/>
  <c r="L63" i="19"/>
  <c r="H69" i="2" s="1"/>
  <c r="R63" i="19"/>
  <c r="U216" i="18"/>
  <c r="R216" i="18"/>
  <c r="L216" i="18"/>
  <c r="G83" i="2" s="1"/>
  <c r="U94" i="18"/>
  <c r="R94" i="18"/>
  <c r="L94" i="18"/>
  <c r="U135" i="17"/>
  <c r="R135" i="17"/>
  <c r="L135" i="17"/>
  <c r="L257" i="18"/>
  <c r="U257" i="18"/>
  <c r="R257" i="18"/>
  <c r="U9" i="19"/>
  <c r="L9" i="19"/>
  <c r="R9" i="19"/>
  <c r="U44" i="17"/>
  <c r="R44" i="17"/>
  <c r="L44" i="17"/>
  <c r="U324" i="18"/>
  <c r="R324" i="18"/>
  <c r="L324" i="18"/>
  <c r="U598" i="18"/>
  <c r="R598" i="18"/>
  <c r="L598" i="18"/>
  <c r="U111" i="18"/>
  <c r="R111" i="18"/>
  <c r="L111" i="18"/>
  <c r="R315" i="19"/>
  <c r="U315" i="19"/>
  <c r="L315" i="19"/>
  <c r="R364" i="18"/>
  <c r="U364" i="18"/>
  <c r="L364" i="18"/>
  <c r="U76" i="18"/>
  <c r="R76" i="18"/>
  <c r="L76" i="18"/>
  <c r="U40" i="17"/>
  <c r="L40" i="17"/>
  <c r="R40" i="17"/>
  <c r="R308" i="18"/>
  <c r="U308" i="18"/>
  <c r="L308" i="18"/>
  <c r="U590" i="18"/>
  <c r="R590" i="18"/>
  <c r="L590" i="18"/>
  <c r="U217" i="17"/>
  <c r="R217" i="17"/>
  <c r="L217" i="17"/>
  <c r="U593" i="18"/>
  <c r="R593" i="18"/>
  <c r="L593" i="18"/>
  <c r="U261" i="18"/>
  <c r="L261" i="18"/>
  <c r="R261" i="18"/>
  <c r="U74" i="17"/>
  <c r="R74" i="17"/>
  <c r="L74" i="17"/>
  <c r="U50" i="18"/>
  <c r="R50" i="18"/>
  <c r="L50" i="18"/>
  <c r="R363" i="17"/>
  <c r="U363" i="17"/>
  <c r="L363" i="17"/>
  <c r="U159" i="18"/>
  <c r="R159" i="18"/>
  <c r="L159" i="18"/>
  <c r="U235" i="19"/>
  <c r="R235" i="19"/>
  <c r="L235" i="19"/>
  <c r="U38" i="19"/>
  <c r="L38" i="19"/>
  <c r="H40" i="2" s="1"/>
  <c r="R38" i="19"/>
  <c r="U16" i="17"/>
  <c r="R16" i="17"/>
  <c r="L16" i="17"/>
  <c r="U14" i="17"/>
  <c r="R14" i="17"/>
  <c r="L14" i="17"/>
  <c r="U283" i="17"/>
  <c r="R283" i="17"/>
  <c r="L283" i="17"/>
  <c r="U343" i="17"/>
  <c r="R343" i="17"/>
  <c r="L343" i="17"/>
  <c r="L134" i="19"/>
  <c r="U134" i="19"/>
  <c r="R134" i="19"/>
  <c r="L196" i="19"/>
  <c r="R196" i="19"/>
  <c r="U196" i="19"/>
  <c r="U64" i="18"/>
  <c r="L64" i="18"/>
  <c r="G70" i="2" s="1"/>
  <c r="R64" i="18"/>
  <c r="U20" i="17"/>
  <c r="L20" i="17"/>
  <c r="R20" i="17"/>
  <c r="U260" i="18"/>
  <c r="R260" i="18"/>
  <c r="L260" i="18"/>
  <c r="U170" i="18"/>
  <c r="R170" i="18"/>
  <c r="L170" i="18"/>
  <c r="U158" i="17"/>
  <c r="R158" i="17"/>
  <c r="L158" i="17"/>
  <c r="U385" i="19"/>
  <c r="R385" i="19"/>
  <c r="L385" i="19"/>
  <c r="U454" i="19"/>
  <c r="R454" i="19"/>
  <c r="L454" i="19"/>
  <c r="U117" i="18"/>
  <c r="R117" i="18"/>
  <c r="L117" i="18"/>
  <c r="U393" i="17"/>
  <c r="R393" i="17"/>
  <c r="L393" i="17"/>
  <c r="U375" i="18"/>
  <c r="R375" i="18"/>
  <c r="L375" i="18"/>
  <c r="U78" i="17"/>
  <c r="R78" i="17"/>
  <c r="L78" i="17"/>
  <c r="U270" i="17"/>
  <c r="R270" i="17"/>
  <c r="L270" i="17"/>
  <c r="U442" i="19"/>
  <c r="R442" i="19"/>
  <c r="L442" i="19"/>
  <c r="U391" i="19"/>
  <c r="R391" i="19"/>
  <c r="L391" i="19"/>
  <c r="U540" i="19"/>
  <c r="R540" i="19"/>
  <c r="L540" i="19"/>
  <c r="U147" i="18"/>
  <c r="R147" i="18"/>
  <c r="L147" i="18"/>
  <c r="U423" i="17"/>
  <c r="R423" i="17"/>
  <c r="L423" i="17"/>
  <c r="U325" i="18"/>
  <c r="R325" i="18"/>
  <c r="L325" i="18"/>
  <c r="U242" i="18"/>
  <c r="R242" i="18"/>
  <c r="L242" i="18"/>
  <c r="U256" i="19"/>
  <c r="R256" i="19"/>
  <c r="L256" i="19"/>
  <c r="U82" i="17"/>
  <c r="L82" i="17"/>
  <c r="R82" i="17"/>
  <c r="U100" i="17"/>
  <c r="R100" i="17"/>
  <c r="L100" i="17"/>
  <c r="U79" i="17"/>
  <c r="R79" i="17"/>
  <c r="L79" i="17"/>
  <c r="R213" i="18"/>
  <c r="U213" i="18"/>
  <c r="L213" i="18"/>
  <c r="U210" i="18"/>
  <c r="R210" i="18"/>
  <c r="L210" i="18"/>
  <c r="U260" i="19"/>
  <c r="R260" i="19"/>
  <c r="L260" i="19"/>
  <c r="U353" i="19"/>
  <c r="R353" i="19"/>
  <c r="L353" i="19"/>
  <c r="U438" i="19"/>
  <c r="R438" i="19"/>
  <c r="L438" i="19"/>
  <c r="U101" i="18"/>
  <c r="R101" i="18"/>
  <c r="L101" i="18"/>
  <c r="U377" i="17"/>
  <c r="R377" i="17"/>
  <c r="L377" i="17"/>
  <c r="U359" i="18"/>
  <c r="R359" i="18"/>
  <c r="L359" i="18"/>
  <c r="U231" i="17"/>
  <c r="R231" i="17"/>
  <c r="L231" i="17"/>
  <c r="U254" i="17"/>
  <c r="R254" i="17"/>
  <c r="L254" i="17"/>
  <c r="U378" i="19"/>
  <c r="R378" i="19"/>
  <c r="L378" i="19"/>
  <c r="U359" i="19"/>
  <c r="R359" i="19"/>
  <c r="L359" i="19"/>
  <c r="U516" i="19"/>
  <c r="R516" i="19"/>
  <c r="L516" i="19"/>
  <c r="U131" i="18"/>
  <c r="R131" i="18"/>
  <c r="L131" i="18"/>
  <c r="U391" i="17"/>
  <c r="R391" i="17"/>
  <c r="L391" i="17"/>
  <c r="U309" i="18"/>
  <c r="R309" i="18"/>
  <c r="L309" i="18"/>
  <c r="U214" i="18"/>
  <c r="R214" i="18"/>
  <c r="L214" i="18"/>
  <c r="U240" i="19"/>
  <c r="R240" i="19"/>
  <c r="L240" i="19"/>
  <c r="U56" i="17"/>
  <c r="R56" i="17"/>
  <c r="L56" i="17"/>
  <c r="U64" i="17"/>
  <c r="R64" i="17"/>
  <c r="L64" i="17"/>
  <c r="U61" i="17"/>
  <c r="R61" i="17"/>
  <c r="L61" i="17"/>
  <c r="U129" i="18"/>
  <c r="R129" i="18"/>
  <c r="L129" i="18"/>
  <c r="U126" i="18"/>
  <c r="R126" i="18"/>
  <c r="L126" i="18"/>
  <c r="U595" i="18"/>
  <c r="R595" i="18"/>
  <c r="L595" i="18"/>
  <c r="U121" i="19"/>
  <c r="R121" i="19"/>
  <c r="L121" i="19"/>
  <c r="U342" i="19"/>
  <c r="R342" i="19"/>
  <c r="L342" i="19"/>
  <c r="U332" i="17"/>
  <c r="R332" i="17"/>
  <c r="L332" i="17"/>
  <c r="U289" i="17"/>
  <c r="R289" i="17"/>
  <c r="L289" i="17"/>
  <c r="U195" i="18"/>
  <c r="R195" i="18"/>
  <c r="L195" i="18"/>
  <c r="G57" i="2" s="1"/>
  <c r="U155" i="17"/>
  <c r="R155" i="17"/>
  <c r="L155" i="17"/>
  <c r="U170" i="17"/>
  <c r="R170" i="17"/>
  <c r="L170" i="17"/>
  <c r="U408" i="17"/>
  <c r="R408" i="17"/>
  <c r="L408" i="17"/>
  <c r="U373" i="17"/>
  <c r="R373" i="17"/>
  <c r="L373" i="17"/>
  <c r="U411" i="18"/>
  <c r="R411" i="18"/>
  <c r="L411" i="18"/>
  <c r="U280" i="18"/>
  <c r="R280" i="18"/>
  <c r="L280" i="18"/>
  <c r="U86" i="19"/>
  <c r="R86" i="19"/>
  <c r="L86" i="19"/>
  <c r="U379" i="19"/>
  <c r="R379" i="19"/>
  <c r="L379" i="19"/>
  <c r="U584" i="19"/>
  <c r="R584" i="19"/>
  <c r="L584" i="19"/>
  <c r="U127" i="18"/>
  <c r="R127" i="18"/>
  <c r="L127" i="18"/>
  <c r="U87" i="17"/>
  <c r="R87" i="17"/>
  <c r="L87" i="17"/>
  <c r="U227" i="17"/>
  <c r="R227" i="17"/>
  <c r="L227" i="17"/>
  <c r="U561" i="18"/>
  <c r="R561" i="18"/>
  <c r="L561" i="18"/>
  <c r="U606" i="18"/>
  <c r="R606" i="18"/>
  <c r="L606" i="18"/>
  <c r="U380" i="19"/>
  <c r="R380" i="19"/>
  <c r="L380" i="19"/>
  <c r="U266" i="17"/>
  <c r="R266" i="17"/>
  <c r="L266" i="17"/>
  <c r="U287" i="17"/>
  <c r="R287" i="17"/>
  <c r="L287" i="17"/>
  <c r="U201" i="18"/>
  <c r="R201" i="18"/>
  <c r="L201" i="18"/>
  <c r="U122" i="18"/>
  <c r="R122" i="18"/>
  <c r="L122" i="18"/>
  <c r="U567" i="18"/>
  <c r="R567" i="18"/>
  <c r="L567" i="18"/>
  <c r="U166" i="17"/>
  <c r="R166" i="17"/>
  <c r="L166" i="17"/>
  <c r="U145" i="17"/>
  <c r="R145" i="17"/>
  <c r="L145" i="17"/>
  <c r="U128" i="17"/>
  <c r="R128" i="17"/>
  <c r="L128" i="17"/>
  <c r="U473" i="17"/>
  <c r="L473" i="17"/>
  <c r="R473" i="17"/>
  <c r="U570" i="17"/>
  <c r="L570" i="17"/>
  <c r="R570" i="17"/>
  <c r="U467" i="17"/>
  <c r="L467" i="17"/>
  <c r="R467" i="17"/>
  <c r="U483" i="19"/>
  <c r="L483" i="19"/>
  <c r="R483" i="19"/>
  <c r="U501" i="17"/>
  <c r="L501" i="17"/>
  <c r="R501" i="17"/>
  <c r="U330" i="17"/>
  <c r="L330" i="17"/>
  <c r="R330" i="17"/>
  <c r="U516" i="18"/>
  <c r="L516" i="18"/>
  <c r="R516" i="18"/>
  <c r="U302" i="18"/>
  <c r="L302" i="18"/>
  <c r="R302" i="18"/>
  <c r="U562" i="19"/>
  <c r="L562" i="19"/>
  <c r="R562" i="19"/>
  <c r="U563" i="19"/>
  <c r="R563" i="19"/>
  <c r="L563" i="19"/>
  <c r="U577" i="18"/>
  <c r="R577" i="18"/>
  <c r="L577" i="18"/>
  <c r="U410" i="18"/>
  <c r="R410" i="18"/>
  <c r="L410" i="18"/>
  <c r="U145" i="19"/>
  <c r="L145" i="19"/>
  <c r="R145" i="19"/>
  <c r="R85" i="19"/>
  <c r="L85" i="19"/>
  <c r="U85" i="19"/>
  <c r="R352" i="18"/>
  <c r="U352" i="18"/>
  <c r="L352" i="18"/>
  <c r="R155" i="19"/>
  <c r="L155" i="19"/>
  <c r="U155" i="19"/>
  <c r="U251" i="17"/>
  <c r="R251" i="17"/>
  <c r="L251" i="17"/>
  <c r="U441" i="18"/>
  <c r="R441" i="18"/>
  <c r="L441" i="18"/>
  <c r="U589" i="18"/>
  <c r="R589" i="18"/>
  <c r="L589" i="18"/>
  <c r="U405" i="18"/>
  <c r="R405" i="18"/>
  <c r="L405" i="18"/>
  <c r="U117" i="17"/>
  <c r="R117" i="17"/>
  <c r="L117" i="17"/>
  <c r="L368" i="18"/>
  <c r="R368" i="18"/>
  <c r="U368" i="18"/>
  <c r="U333" i="18"/>
  <c r="R333" i="18"/>
  <c r="L333" i="18"/>
  <c r="U86" i="18"/>
  <c r="R86" i="18"/>
  <c r="L86" i="18"/>
  <c r="U119" i="17"/>
  <c r="R119" i="17"/>
  <c r="L119" i="17"/>
  <c r="U317" i="18"/>
  <c r="R317" i="18"/>
  <c r="L317" i="18"/>
  <c r="U405" i="17"/>
  <c r="R405" i="17"/>
  <c r="L405" i="17"/>
  <c r="U103" i="17"/>
  <c r="R103" i="17"/>
  <c r="L103" i="17"/>
  <c r="U217" i="18"/>
  <c r="R217" i="18"/>
  <c r="L217" i="18"/>
  <c r="U308" i="19"/>
  <c r="R308" i="19"/>
  <c r="L308" i="19"/>
  <c r="U106" i="17"/>
  <c r="R106" i="17"/>
  <c r="L106" i="17"/>
  <c r="U164" i="18"/>
  <c r="R164" i="18"/>
  <c r="L164" i="18"/>
  <c r="G26" i="2" s="1"/>
  <c r="L125" i="17"/>
  <c r="U125" i="17"/>
  <c r="R125" i="17"/>
  <c r="U129" i="17"/>
  <c r="L129" i="17"/>
  <c r="F62" i="2" s="1"/>
  <c r="R129" i="17"/>
  <c r="L577" i="17"/>
  <c r="U577" i="17"/>
  <c r="R577" i="17"/>
  <c r="U35" i="17"/>
  <c r="L35" i="17"/>
  <c r="R35" i="17"/>
  <c r="L457" i="17"/>
  <c r="U457" i="17"/>
  <c r="R457" i="17"/>
  <c r="U463" i="18"/>
  <c r="L463" i="18"/>
  <c r="R463" i="18"/>
  <c r="L528" i="18"/>
  <c r="U528" i="18"/>
  <c r="R528" i="18"/>
  <c r="U490" i="18"/>
  <c r="L490" i="18"/>
  <c r="R490" i="18"/>
  <c r="U405" i="19"/>
  <c r="L405" i="19"/>
  <c r="R405" i="19"/>
  <c r="U230" i="19"/>
  <c r="L230" i="19"/>
  <c r="H22" i="2" s="1"/>
  <c r="R230" i="19"/>
  <c r="L178" i="19"/>
  <c r="U178" i="19"/>
  <c r="R178" i="19"/>
  <c r="U456" i="19"/>
  <c r="L456" i="19"/>
  <c r="R456" i="19"/>
  <c r="U367" i="19"/>
  <c r="L367" i="19"/>
  <c r="R367" i="19"/>
  <c r="U153" i="19"/>
  <c r="R153" i="19"/>
  <c r="L153" i="19"/>
  <c r="U109" i="19"/>
  <c r="R109" i="19"/>
  <c r="L109" i="19"/>
  <c r="U298" i="19"/>
  <c r="L298" i="19"/>
  <c r="R298" i="19"/>
  <c r="U67" i="18"/>
  <c r="R67" i="18"/>
  <c r="L67" i="18"/>
  <c r="U31" i="18"/>
  <c r="R31" i="18"/>
  <c r="L31" i="18"/>
  <c r="G33" i="2" s="1"/>
  <c r="U59" i="18"/>
  <c r="R59" i="18"/>
  <c r="L59" i="18"/>
  <c r="G62" i="2" s="1"/>
  <c r="U55" i="18"/>
  <c r="R55" i="18"/>
  <c r="L55" i="18"/>
  <c r="U32" i="17"/>
  <c r="R32" i="17"/>
  <c r="L32" i="17"/>
  <c r="U46" i="18"/>
  <c r="L46" i="18"/>
  <c r="G48" i="2" s="1"/>
  <c r="R46" i="18"/>
  <c r="U317" i="19"/>
  <c r="R317" i="19"/>
  <c r="L317" i="19"/>
  <c r="U136" i="19"/>
  <c r="R136" i="19"/>
  <c r="L136" i="19"/>
  <c r="U204" i="18"/>
  <c r="R204" i="18"/>
  <c r="L204" i="18"/>
  <c r="U199" i="17"/>
  <c r="R199" i="17"/>
  <c r="L199" i="17"/>
  <c r="U104" i="19"/>
  <c r="R104" i="19"/>
  <c r="L104" i="19"/>
  <c r="U363" i="18"/>
  <c r="R363" i="18"/>
  <c r="L363" i="18"/>
  <c r="U216" i="17"/>
  <c r="R216" i="17"/>
  <c r="L216" i="17"/>
  <c r="U239" i="17"/>
  <c r="R239" i="17"/>
  <c r="L239" i="17"/>
  <c r="U68" i="17"/>
  <c r="R68" i="17"/>
  <c r="L68" i="17"/>
  <c r="U353" i="17"/>
  <c r="R353" i="17"/>
  <c r="L353" i="17"/>
  <c r="U124" i="17"/>
  <c r="R124" i="17"/>
  <c r="L124" i="17"/>
  <c r="U93" i="17"/>
  <c r="R93" i="17"/>
  <c r="L93" i="17"/>
  <c r="L480" i="17"/>
  <c r="U480" i="17"/>
  <c r="R480" i="17"/>
  <c r="U436" i="17"/>
  <c r="L436" i="17"/>
  <c r="R436" i="17"/>
  <c r="U543" i="17"/>
  <c r="L543" i="17"/>
  <c r="R543" i="17"/>
  <c r="U248" i="17"/>
  <c r="R248" i="17"/>
  <c r="L248" i="17"/>
  <c r="U410" i="17"/>
  <c r="L410" i="17"/>
  <c r="R410" i="17"/>
  <c r="U432" i="17"/>
  <c r="L432" i="17"/>
  <c r="R432" i="17"/>
  <c r="U475" i="19"/>
  <c r="L475" i="19"/>
  <c r="R475" i="19"/>
  <c r="U469" i="18"/>
  <c r="L469" i="18"/>
  <c r="R469" i="18"/>
  <c r="U300" i="17"/>
  <c r="L300" i="17"/>
  <c r="R300" i="17"/>
  <c r="U598" i="19"/>
  <c r="L598" i="19"/>
  <c r="R598" i="19"/>
  <c r="U561" i="17"/>
  <c r="L561" i="17"/>
  <c r="R561" i="17"/>
  <c r="U454" i="17"/>
  <c r="R454" i="17"/>
  <c r="L454" i="17"/>
  <c r="L296" i="17"/>
  <c r="U296" i="17"/>
  <c r="R296" i="17"/>
  <c r="U97" i="17"/>
  <c r="R97" i="17"/>
  <c r="L97" i="17"/>
  <c r="U538" i="17"/>
  <c r="L538" i="17"/>
  <c r="R538" i="17"/>
  <c r="L469" i="17"/>
  <c r="U469" i="17"/>
  <c r="R469" i="17"/>
  <c r="U579" i="17"/>
  <c r="L579" i="17"/>
  <c r="R579" i="17"/>
  <c r="U153" i="17"/>
  <c r="R153" i="17"/>
  <c r="L153" i="17"/>
  <c r="U488" i="18"/>
  <c r="L488" i="18"/>
  <c r="R488" i="18"/>
  <c r="U576" i="17"/>
  <c r="L576" i="17"/>
  <c r="R576" i="17"/>
  <c r="U566" i="17"/>
  <c r="L566" i="17"/>
  <c r="R566" i="17"/>
  <c r="U536" i="17"/>
  <c r="L536" i="17"/>
  <c r="R536" i="17"/>
  <c r="L476" i="17"/>
  <c r="U476" i="17"/>
  <c r="R476" i="17"/>
  <c r="U513" i="18"/>
  <c r="L513" i="18"/>
  <c r="R513" i="18"/>
  <c r="U557" i="17"/>
  <c r="L557" i="17"/>
  <c r="R557" i="17"/>
  <c r="U596" i="17"/>
  <c r="L596" i="17"/>
  <c r="R596" i="17"/>
  <c r="U435" i="17"/>
  <c r="L435" i="17"/>
  <c r="R435" i="17"/>
  <c r="U511" i="17"/>
  <c r="L511" i="17"/>
  <c r="R511" i="17"/>
  <c r="U358" i="17"/>
  <c r="L358" i="17"/>
  <c r="R358" i="17"/>
  <c r="U486" i="17"/>
  <c r="R486" i="17"/>
  <c r="L486" i="17"/>
  <c r="U560" i="17"/>
  <c r="L560" i="17"/>
  <c r="R560" i="17"/>
  <c r="U426" i="17"/>
  <c r="L426" i="17"/>
  <c r="R426" i="17"/>
  <c r="U338" i="17"/>
  <c r="L338" i="17"/>
  <c r="R338" i="17"/>
  <c r="U599" i="17"/>
  <c r="L599" i="17"/>
  <c r="R599" i="17"/>
  <c r="L485" i="17"/>
  <c r="U485" i="17"/>
  <c r="R485" i="17"/>
  <c r="U571" i="17"/>
  <c r="L571" i="17"/>
  <c r="R571" i="17"/>
  <c r="U169" i="17"/>
  <c r="L169" i="17"/>
  <c r="R169" i="17"/>
  <c r="U465" i="18"/>
  <c r="L465" i="18"/>
  <c r="R465" i="18"/>
  <c r="U522" i="17"/>
  <c r="R522" i="17"/>
  <c r="L522" i="17"/>
  <c r="U518" i="17"/>
  <c r="R518" i="17"/>
  <c r="L518" i="17"/>
  <c r="L482" i="17"/>
  <c r="U482" i="17"/>
  <c r="R482" i="17"/>
  <c r="U101" i="17"/>
  <c r="L101" i="17"/>
  <c r="R101" i="17"/>
  <c r="U448" i="18"/>
  <c r="L448" i="18"/>
  <c r="R448" i="18"/>
  <c r="U479" i="19"/>
  <c r="R479" i="19"/>
  <c r="L479" i="19"/>
  <c r="L503" i="18"/>
  <c r="U503" i="18"/>
  <c r="R503" i="18"/>
  <c r="U331" i="18"/>
  <c r="L331" i="18"/>
  <c r="R331" i="18"/>
  <c r="U418" i="17"/>
  <c r="L418" i="17"/>
  <c r="R418" i="17"/>
  <c r="U510" i="18"/>
  <c r="L510" i="18"/>
  <c r="R510" i="18"/>
  <c r="U446" i="18"/>
  <c r="L446" i="18"/>
  <c r="R446" i="18"/>
  <c r="U574" i="19"/>
  <c r="L574" i="19"/>
  <c r="R574" i="19"/>
  <c r="U517" i="18"/>
  <c r="L517" i="18"/>
  <c r="R517" i="18"/>
  <c r="U453" i="18"/>
  <c r="L453" i="18"/>
  <c r="R453" i="18"/>
  <c r="U490" i="19"/>
  <c r="L490" i="19"/>
  <c r="R490" i="19"/>
  <c r="L354" i="17"/>
  <c r="U354" i="17"/>
  <c r="R354" i="17"/>
  <c r="U484" i="18"/>
  <c r="L484" i="18"/>
  <c r="R484" i="18"/>
  <c r="U548" i="18"/>
  <c r="L548" i="18"/>
  <c r="R548" i="18"/>
  <c r="U536" i="18"/>
  <c r="L536" i="18"/>
  <c r="R536" i="18"/>
  <c r="U467" i="18"/>
  <c r="L467" i="18"/>
  <c r="R467" i="18"/>
  <c r="U600" i="18"/>
  <c r="L600" i="18"/>
  <c r="R600" i="18"/>
  <c r="U466" i="18"/>
  <c r="L466" i="18"/>
  <c r="R466" i="18"/>
  <c r="U502" i="19"/>
  <c r="L502" i="19"/>
  <c r="R502" i="19"/>
  <c r="U534" i="19"/>
  <c r="L534" i="19"/>
  <c r="R534" i="19"/>
  <c r="U338" i="18"/>
  <c r="L338" i="18"/>
  <c r="R338" i="18"/>
  <c r="L466" i="19"/>
  <c r="R466" i="19"/>
  <c r="U466" i="19"/>
  <c r="U290" i="18"/>
  <c r="L290" i="18"/>
  <c r="R290" i="18"/>
  <c r="L482" i="19"/>
  <c r="U482" i="19"/>
  <c r="R482" i="19"/>
  <c r="L573" i="19"/>
  <c r="U573" i="19"/>
  <c r="R573" i="19"/>
  <c r="U69" i="19"/>
  <c r="L69" i="19"/>
  <c r="R69" i="19"/>
  <c r="U249" i="19"/>
  <c r="R249" i="19"/>
  <c r="L249" i="19"/>
  <c r="L157" i="19"/>
  <c r="U157" i="19"/>
  <c r="R157" i="19"/>
  <c r="U403" i="19"/>
  <c r="L403" i="19"/>
  <c r="R403" i="19"/>
  <c r="U436" i="18"/>
  <c r="R436" i="18"/>
  <c r="L436" i="18"/>
  <c r="U371" i="19"/>
  <c r="L371" i="19"/>
  <c r="R371" i="19"/>
  <c r="U513" i="19"/>
  <c r="L513" i="19"/>
  <c r="R513" i="19"/>
  <c r="U226" i="19"/>
  <c r="L226" i="19"/>
  <c r="R226" i="19"/>
  <c r="U570" i="19"/>
  <c r="L570" i="19"/>
  <c r="R570" i="19"/>
  <c r="L209" i="19"/>
  <c r="U209" i="19"/>
  <c r="R209" i="19"/>
  <c r="U323" i="19"/>
  <c r="L323" i="19"/>
  <c r="R323" i="19"/>
  <c r="U428" i="18"/>
  <c r="R428" i="18"/>
  <c r="L428" i="18"/>
  <c r="U486" i="19"/>
  <c r="R486" i="19"/>
  <c r="L486" i="19"/>
  <c r="U328" i="19"/>
  <c r="L328" i="19"/>
  <c r="R328" i="19"/>
  <c r="U262" i="19"/>
  <c r="L262" i="19"/>
  <c r="R262" i="19"/>
  <c r="U312" i="19"/>
  <c r="L312" i="19"/>
  <c r="R312" i="19"/>
  <c r="L270" i="19"/>
  <c r="U270" i="19"/>
  <c r="R270" i="19"/>
  <c r="L129" i="19"/>
  <c r="U129" i="19"/>
  <c r="R129" i="19"/>
  <c r="U553" i="18"/>
  <c r="L553" i="18"/>
  <c r="R553" i="18"/>
  <c r="R253" i="19"/>
  <c r="U253" i="19"/>
  <c r="L253" i="19"/>
  <c r="U437" i="19"/>
  <c r="L437" i="19"/>
  <c r="R437" i="19"/>
  <c r="U259" i="19"/>
  <c r="L259" i="19"/>
  <c r="H51" i="2" s="1"/>
  <c r="R259" i="19"/>
  <c r="R302" i="19"/>
  <c r="U302" i="19"/>
  <c r="L302" i="19"/>
  <c r="R143" i="19"/>
  <c r="U143" i="19"/>
  <c r="L143" i="19"/>
  <c r="U435" i="19"/>
  <c r="L435" i="19"/>
  <c r="R435" i="19"/>
  <c r="U345" i="19"/>
  <c r="L345" i="19"/>
  <c r="R345" i="19"/>
  <c r="U324" i="19"/>
  <c r="L324" i="19"/>
  <c r="R324" i="19"/>
  <c r="L120" i="19"/>
  <c r="U120" i="19"/>
  <c r="R120" i="19"/>
  <c r="L353" i="18"/>
  <c r="U353" i="18"/>
  <c r="R353" i="18"/>
  <c r="U258" i="19"/>
  <c r="L258" i="19"/>
  <c r="R258" i="19"/>
  <c r="U97" i="19"/>
  <c r="R97" i="19"/>
  <c r="L97" i="19"/>
  <c r="U525" i="19"/>
  <c r="L525" i="19"/>
  <c r="R525" i="19"/>
  <c r="R56" i="19"/>
  <c r="L56" i="19"/>
  <c r="H58" i="2" s="1"/>
  <c r="U56" i="19"/>
  <c r="U394" i="18"/>
  <c r="L394" i="18"/>
  <c r="R394" i="18"/>
  <c r="U347" i="19"/>
  <c r="R347" i="19"/>
  <c r="L347" i="19"/>
  <c r="L60" i="19"/>
  <c r="U60" i="19"/>
  <c r="R60" i="19"/>
  <c r="U420" i="17"/>
  <c r="L420" i="17"/>
  <c r="R420" i="17"/>
  <c r="U243" i="19"/>
  <c r="R243" i="19"/>
  <c r="L243" i="19"/>
  <c r="U179" i="19"/>
  <c r="L179" i="19"/>
  <c r="R179" i="19"/>
  <c r="L401" i="18"/>
  <c r="U401" i="18"/>
  <c r="R401" i="18"/>
  <c r="U301" i="19"/>
  <c r="L301" i="19"/>
  <c r="R301" i="19"/>
  <c r="U200" i="19"/>
  <c r="R200" i="19"/>
  <c r="L200" i="19"/>
  <c r="U422" i="18"/>
  <c r="R422" i="18"/>
  <c r="L422" i="18"/>
  <c r="R524" i="19"/>
  <c r="L524" i="19"/>
  <c r="U524" i="19"/>
  <c r="U336" i="19"/>
  <c r="L336" i="19"/>
  <c r="R336" i="19"/>
  <c r="L43" i="19"/>
  <c r="U43" i="19"/>
  <c r="R43" i="19"/>
  <c r="R74" i="19"/>
  <c r="L74" i="19"/>
  <c r="H81" i="2" s="1"/>
  <c r="U74" i="19"/>
  <c r="U337" i="19"/>
  <c r="L337" i="19"/>
  <c r="R337" i="19"/>
  <c r="U113" i="19"/>
  <c r="L113" i="19"/>
  <c r="R113" i="19"/>
  <c r="R435" i="18"/>
  <c r="L435" i="18"/>
  <c r="U435" i="18"/>
  <c r="U70" i="18"/>
  <c r="R70" i="18"/>
  <c r="L70" i="18"/>
  <c r="U168" i="18"/>
  <c r="R168" i="18"/>
  <c r="L168" i="18"/>
  <c r="G30" i="2" s="1"/>
  <c r="U548" i="19"/>
  <c r="R548" i="19"/>
  <c r="L548" i="19"/>
  <c r="U278" i="17"/>
  <c r="R278" i="17"/>
  <c r="L278" i="17"/>
  <c r="U56" i="18"/>
  <c r="R56" i="18"/>
  <c r="L56" i="18"/>
  <c r="U67" i="19"/>
  <c r="R67" i="19"/>
  <c r="L67" i="19"/>
  <c r="H73" i="2" s="1"/>
  <c r="U228" i="18"/>
  <c r="R228" i="18"/>
  <c r="L228" i="18"/>
  <c r="U102" i="18"/>
  <c r="R102" i="18"/>
  <c r="L102" i="18"/>
  <c r="U195" i="17"/>
  <c r="R195" i="17"/>
  <c r="L195" i="17"/>
  <c r="L117" i="19"/>
  <c r="U117" i="19"/>
  <c r="R117" i="19"/>
  <c r="L380" i="18"/>
  <c r="R380" i="18"/>
  <c r="U380" i="18"/>
  <c r="U15" i="18"/>
  <c r="R15" i="18"/>
  <c r="L15" i="18"/>
  <c r="G17" i="2" s="1"/>
  <c r="U62" i="18"/>
  <c r="L62" i="18"/>
  <c r="R62" i="18"/>
  <c r="R148" i="18"/>
  <c r="U148" i="18"/>
  <c r="L148" i="18"/>
  <c r="U436" i="19"/>
  <c r="R436" i="19"/>
  <c r="L436" i="19"/>
  <c r="U142" i="17"/>
  <c r="R142" i="17"/>
  <c r="L142" i="17"/>
  <c r="U388" i="18"/>
  <c r="L388" i="18"/>
  <c r="R388" i="18"/>
  <c r="U48" i="18"/>
  <c r="R48" i="18"/>
  <c r="L48" i="18"/>
  <c r="G50" i="2" s="1"/>
  <c r="U51" i="19"/>
  <c r="R51" i="19"/>
  <c r="L51" i="19"/>
  <c r="H53" i="2" s="1"/>
  <c r="U208" i="18"/>
  <c r="R208" i="18"/>
  <c r="L208" i="18"/>
  <c r="G74" i="2" s="1"/>
  <c r="U349" i="17"/>
  <c r="R349" i="17"/>
  <c r="L349" i="17"/>
  <c r="U10" i="17"/>
  <c r="L10" i="17"/>
  <c r="R10" i="17"/>
  <c r="R314" i="19"/>
  <c r="L314" i="19"/>
  <c r="U314" i="19"/>
  <c r="L206" i="19"/>
  <c r="R206" i="19"/>
  <c r="U206" i="19"/>
  <c r="U44" i="18"/>
  <c r="R44" i="18"/>
  <c r="L44" i="18"/>
  <c r="U35" i="19"/>
  <c r="L35" i="19"/>
  <c r="R35" i="19"/>
  <c r="U200" i="18"/>
  <c r="R200" i="18"/>
  <c r="L200" i="18"/>
  <c r="G63" i="2" s="1"/>
  <c r="U341" i="17"/>
  <c r="R341" i="17"/>
  <c r="L341" i="17"/>
  <c r="U184" i="17"/>
  <c r="R184" i="17"/>
  <c r="L184" i="17"/>
  <c r="L276" i="18"/>
  <c r="U276" i="18"/>
  <c r="R276" i="18"/>
  <c r="L278" i="18"/>
  <c r="U278" i="18"/>
  <c r="R278" i="18"/>
  <c r="U33" i="17"/>
  <c r="L33" i="17"/>
  <c r="R33" i="17"/>
  <c r="U13" i="18"/>
  <c r="R13" i="18"/>
  <c r="L13" i="18"/>
  <c r="U291" i="17"/>
  <c r="R291" i="17"/>
  <c r="L291" i="17"/>
  <c r="U88" i="18"/>
  <c r="R88" i="18"/>
  <c r="L88" i="18"/>
  <c r="U224" i="19"/>
  <c r="R224" i="19"/>
  <c r="L224" i="19"/>
  <c r="U57" i="18"/>
  <c r="L57" i="18"/>
  <c r="R57" i="18"/>
  <c r="U20" i="19"/>
  <c r="L20" i="19"/>
  <c r="R20" i="19"/>
  <c r="U493" i="19"/>
  <c r="R493" i="19"/>
  <c r="L493" i="19"/>
  <c r="U242" i="19"/>
  <c r="R242" i="19"/>
  <c r="L242" i="19"/>
  <c r="U277" i="18"/>
  <c r="R277" i="18"/>
  <c r="L277" i="18"/>
  <c r="L98" i="19"/>
  <c r="U98" i="19"/>
  <c r="R98" i="19"/>
  <c r="U237" i="18"/>
  <c r="L237" i="18"/>
  <c r="R237" i="18"/>
  <c r="U27" i="18"/>
  <c r="L27" i="18"/>
  <c r="G29" i="2" s="1"/>
  <c r="R27" i="18"/>
  <c r="U74" i="18"/>
  <c r="L74" i="18"/>
  <c r="R74" i="18"/>
  <c r="U176" i="18"/>
  <c r="R176" i="18"/>
  <c r="L176" i="18"/>
  <c r="G38" i="2" s="1"/>
  <c r="U556" i="19"/>
  <c r="R556" i="19"/>
  <c r="L556" i="19"/>
  <c r="U137" i="17"/>
  <c r="R137" i="17"/>
  <c r="L137" i="17"/>
  <c r="U241" i="19"/>
  <c r="R241" i="19"/>
  <c r="L241" i="19"/>
  <c r="U382" i="19"/>
  <c r="R382" i="19"/>
  <c r="L382" i="19"/>
  <c r="U364" i="17"/>
  <c r="R364" i="17"/>
  <c r="L364" i="17"/>
  <c r="U329" i="17"/>
  <c r="R329" i="17"/>
  <c r="L329" i="17"/>
  <c r="U223" i="18"/>
  <c r="R223" i="18"/>
  <c r="L223" i="18"/>
  <c r="U187" i="17"/>
  <c r="R187" i="17"/>
  <c r="L187" i="17"/>
  <c r="U202" i="17"/>
  <c r="R202" i="17"/>
  <c r="L202" i="17"/>
  <c r="U174" i="19"/>
  <c r="R174" i="19"/>
  <c r="L174" i="19"/>
  <c r="U187" i="19"/>
  <c r="R187" i="19"/>
  <c r="L187" i="19"/>
  <c r="U428" i="19"/>
  <c r="R428" i="19"/>
  <c r="L428" i="19"/>
  <c r="U83" i="18"/>
  <c r="R83" i="18"/>
  <c r="L83" i="18"/>
  <c r="U327" i="17"/>
  <c r="R327" i="17"/>
  <c r="L327" i="17"/>
  <c r="U245" i="18"/>
  <c r="R245" i="18"/>
  <c r="L245" i="18"/>
  <c r="U166" i="18"/>
  <c r="R166" i="18"/>
  <c r="L166" i="18"/>
  <c r="U112" i="19"/>
  <c r="R112" i="19"/>
  <c r="L112" i="19"/>
  <c r="U206" i="17"/>
  <c r="R206" i="17"/>
  <c r="L206" i="17"/>
  <c r="U197" i="17"/>
  <c r="R197" i="17"/>
  <c r="L197" i="17"/>
  <c r="U172" i="17"/>
  <c r="R172" i="17"/>
  <c r="L172" i="17"/>
  <c r="U145" i="18"/>
  <c r="R145" i="18"/>
  <c r="L145" i="18"/>
  <c r="U142" i="18"/>
  <c r="R142" i="18"/>
  <c r="L142" i="18"/>
  <c r="U92" i="19"/>
  <c r="R92" i="19"/>
  <c r="L92" i="19"/>
  <c r="U222" i="19"/>
  <c r="L222" i="19"/>
  <c r="R222" i="19"/>
  <c r="U358" i="19"/>
  <c r="R358" i="19"/>
  <c r="L358" i="19"/>
  <c r="U348" i="17"/>
  <c r="R348" i="17"/>
  <c r="L348" i="17"/>
  <c r="U305" i="17"/>
  <c r="R305" i="17"/>
  <c r="L305" i="17"/>
  <c r="U211" i="18"/>
  <c r="R211" i="18"/>
  <c r="L211" i="18"/>
  <c r="G77" i="2" s="1"/>
  <c r="U171" i="17"/>
  <c r="R171" i="17"/>
  <c r="L171" i="17"/>
  <c r="U186" i="17"/>
  <c r="R186" i="17"/>
  <c r="L186" i="17"/>
  <c r="U122" i="19"/>
  <c r="R122" i="19"/>
  <c r="L122" i="19"/>
  <c r="U152" i="19"/>
  <c r="R152" i="19"/>
  <c r="L152" i="19"/>
  <c r="U412" i="19"/>
  <c r="R412" i="19"/>
  <c r="L412" i="19"/>
  <c r="U314" i="17"/>
  <c r="R314" i="17"/>
  <c r="L314" i="17"/>
  <c r="U311" i="17"/>
  <c r="R311" i="17"/>
  <c r="L311" i="17"/>
  <c r="U220" i="18"/>
  <c r="L220" i="18"/>
  <c r="R220" i="18"/>
  <c r="U146" i="18"/>
  <c r="R146" i="18"/>
  <c r="L146" i="18"/>
  <c r="U607" i="18"/>
  <c r="R607" i="18"/>
  <c r="L607" i="18"/>
  <c r="U190" i="17"/>
  <c r="R190" i="17"/>
  <c r="L190" i="17"/>
  <c r="U181" i="17"/>
  <c r="R181" i="17"/>
  <c r="L181" i="17"/>
  <c r="U156" i="17"/>
  <c r="R156" i="17"/>
  <c r="L156" i="17"/>
  <c r="U416" i="17"/>
  <c r="R416" i="17"/>
  <c r="L416" i="17"/>
  <c r="U389" i="17"/>
  <c r="R389" i="17"/>
  <c r="L389" i="17"/>
  <c r="U419" i="18"/>
  <c r="R419" i="18"/>
  <c r="L419" i="18"/>
  <c r="U288" i="18"/>
  <c r="R288" i="18"/>
  <c r="L288" i="18"/>
  <c r="U118" i="19"/>
  <c r="R118" i="19"/>
  <c r="L118" i="19"/>
  <c r="U395" i="19"/>
  <c r="R395" i="19"/>
  <c r="L395" i="19"/>
  <c r="U592" i="19"/>
  <c r="R592" i="19"/>
  <c r="L592" i="19"/>
  <c r="U135" i="18"/>
  <c r="R135" i="18"/>
  <c r="L135" i="18"/>
  <c r="U95" i="17"/>
  <c r="R95" i="17"/>
  <c r="L95" i="17"/>
  <c r="U86" i="17"/>
  <c r="R86" i="17"/>
  <c r="L86" i="17"/>
  <c r="U272" i="17"/>
  <c r="R272" i="17"/>
  <c r="L272" i="17"/>
  <c r="U277" i="17"/>
  <c r="R277" i="17"/>
  <c r="L277" i="17"/>
  <c r="U283" i="18"/>
  <c r="R283" i="18"/>
  <c r="L283" i="18"/>
  <c r="U172" i="18"/>
  <c r="R172" i="18"/>
  <c r="L172" i="18"/>
  <c r="U421" i="18"/>
  <c r="R421" i="18"/>
  <c r="L421" i="18"/>
  <c r="U594" i="18"/>
  <c r="R594" i="18"/>
  <c r="L594" i="18"/>
  <c r="U504" i="19"/>
  <c r="R504" i="19"/>
  <c r="L504" i="19"/>
  <c r="U229" i="17"/>
  <c r="R229" i="17"/>
  <c r="L229" i="17"/>
  <c r="U200" i="17"/>
  <c r="R200" i="17"/>
  <c r="L200" i="17"/>
  <c r="U167" i="17"/>
  <c r="R167" i="17"/>
  <c r="L167" i="17"/>
  <c r="U289" i="18"/>
  <c r="R289" i="18"/>
  <c r="L289" i="18"/>
  <c r="U342" i="18"/>
  <c r="R342" i="18"/>
  <c r="L342" i="18"/>
  <c r="U300" i="19"/>
  <c r="R300" i="19"/>
  <c r="L300" i="19"/>
  <c r="U433" i="19"/>
  <c r="R433" i="19"/>
  <c r="L433" i="19"/>
  <c r="U518" i="19"/>
  <c r="R518" i="19"/>
  <c r="L518" i="19"/>
  <c r="U133" i="18"/>
  <c r="R133" i="18"/>
  <c r="L133" i="18"/>
  <c r="U409" i="17"/>
  <c r="R409" i="17"/>
  <c r="L409" i="17"/>
  <c r="U391" i="18"/>
  <c r="R391" i="18"/>
  <c r="L391" i="18"/>
  <c r="R98" i="17"/>
  <c r="U98" i="17"/>
  <c r="L98" i="17"/>
  <c r="U286" i="17"/>
  <c r="R286" i="17"/>
  <c r="L286" i="17"/>
  <c r="U62" i="17"/>
  <c r="R62" i="17"/>
  <c r="L62" i="17"/>
  <c r="U572" i="17"/>
  <c r="R572" i="17"/>
  <c r="L572" i="17"/>
  <c r="U452" i="17"/>
  <c r="L452" i="17"/>
  <c r="R452" i="17"/>
  <c r="L113" i="17"/>
  <c r="U113" i="17"/>
  <c r="R113" i="17"/>
  <c r="U433" i="17"/>
  <c r="L433" i="17"/>
  <c r="R433" i="17"/>
  <c r="U457" i="18"/>
  <c r="L457" i="18"/>
  <c r="R457" i="18"/>
  <c r="L264" i="17"/>
  <c r="U264" i="17"/>
  <c r="R264" i="17"/>
  <c r="L499" i="18"/>
  <c r="U499" i="18"/>
  <c r="R499" i="18"/>
  <c r="L306" i="19"/>
  <c r="U306" i="19"/>
  <c r="R306" i="19"/>
  <c r="L23" i="19"/>
  <c r="U23" i="19"/>
  <c r="R23" i="19"/>
  <c r="U211" i="19"/>
  <c r="R211" i="19"/>
  <c r="L211" i="19"/>
  <c r="U255" i="19"/>
  <c r="L255" i="19"/>
  <c r="R255" i="19"/>
  <c r="U597" i="18"/>
  <c r="L597" i="18"/>
  <c r="R597" i="18"/>
  <c r="R396" i="18"/>
  <c r="U396" i="18"/>
  <c r="L396" i="18"/>
  <c r="U18" i="17"/>
  <c r="R18" i="17"/>
  <c r="L18" i="17"/>
  <c r="U185" i="19"/>
  <c r="R185" i="19"/>
  <c r="L185" i="19"/>
  <c r="U76" i="19"/>
  <c r="R76" i="19"/>
  <c r="L76" i="19"/>
  <c r="H83" i="2" s="1"/>
  <c r="U63" i="18"/>
  <c r="R63" i="18"/>
  <c r="L63" i="18"/>
  <c r="G69" i="2" s="1"/>
  <c r="U605" i="19"/>
  <c r="R605" i="19"/>
  <c r="L605" i="19"/>
  <c r="U509" i="19"/>
  <c r="R509" i="19"/>
  <c r="L509" i="19"/>
  <c r="U292" i="18"/>
  <c r="R292" i="18"/>
  <c r="L292" i="18"/>
  <c r="U253" i="17"/>
  <c r="R253" i="17"/>
  <c r="L253" i="17"/>
  <c r="U193" i="18"/>
  <c r="R193" i="18"/>
  <c r="L193" i="18"/>
  <c r="U108" i="17"/>
  <c r="R108" i="17"/>
  <c r="L108" i="17"/>
  <c r="U507" i="19"/>
  <c r="R507" i="19"/>
  <c r="L507" i="19"/>
  <c r="U532" i="19"/>
  <c r="R532" i="19"/>
  <c r="L532" i="19"/>
  <c r="U92" i="17"/>
  <c r="R92" i="17"/>
  <c r="L92" i="17"/>
  <c r="U443" i="19"/>
  <c r="R443" i="19"/>
  <c r="L443" i="19"/>
  <c r="U404" i="19"/>
  <c r="R404" i="19"/>
  <c r="L404" i="19"/>
  <c r="U173" i="17"/>
  <c r="R173" i="17"/>
  <c r="L173" i="17"/>
  <c r="U141" i="18"/>
  <c r="R141" i="18"/>
  <c r="L141" i="18"/>
  <c r="U269" i="17"/>
  <c r="R269" i="17"/>
  <c r="L269" i="17"/>
  <c r="U586" i="18"/>
  <c r="R586" i="18"/>
  <c r="L586" i="18"/>
  <c r="U478" i="17"/>
  <c r="L478" i="17"/>
  <c r="R478" i="17"/>
  <c r="U506" i="17"/>
  <c r="L506" i="17"/>
  <c r="R506" i="17"/>
  <c r="U559" i="17"/>
  <c r="L559" i="17"/>
  <c r="R559" i="17"/>
  <c r="U505" i="17"/>
  <c r="L505" i="17"/>
  <c r="R505" i="17"/>
  <c r="L584" i="17"/>
  <c r="U584" i="17"/>
  <c r="R584" i="17"/>
  <c r="U568" i="18"/>
  <c r="L568" i="18"/>
  <c r="R568" i="18"/>
  <c r="U508" i="18"/>
  <c r="L508" i="18"/>
  <c r="R508" i="18"/>
  <c r="L559" i="19"/>
  <c r="U559" i="19"/>
  <c r="R559" i="19"/>
  <c r="U533" i="19"/>
  <c r="L533" i="19"/>
  <c r="R533" i="19"/>
  <c r="U531" i="19"/>
  <c r="R531" i="19"/>
  <c r="L531" i="19"/>
  <c r="U431" i="19"/>
  <c r="L431" i="19"/>
  <c r="R431" i="19"/>
  <c r="U425" i="19"/>
  <c r="L425" i="19"/>
  <c r="R425" i="19"/>
  <c r="U382" i="18"/>
  <c r="R382" i="18"/>
  <c r="L382" i="18"/>
  <c r="U110" i="19"/>
  <c r="L110" i="19"/>
  <c r="R110" i="19"/>
  <c r="R44" i="19"/>
  <c r="L44" i="19"/>
  <c r="U44" i="19"/>
  <c r="U317" i="17"/>
  <c r="L317" i="17"/>
  <c r="R317" i="17"/>
  <c r="U469" i="19"/>
  <c r="R469" i="19"/>
  <c r="L469" i="19"/>
  <c r="U217" i="19"/>
  <c r="R217" i="19"/>
  <c r="L217" i="19"/>
  <c r="U297" i="18"/>
  <c r="R297" i="18"/>
  <c r="L297" i="18"/>
  <c r="U281" i="18"/>
  <c r="R281" i="18"/>
  <c r="L281" i="18"/>
  <c r="U261" i="17"/>
  <c r="R261" i="17"/>
  <c r="L261" i="17"/>
  <c r="U188" i="17"/>
  <c r="R188" i="17"/>
  <c r="L188" i="17"/>
  <c r="U91" i="18"/>
  <c r="R91" i="18"/>
  <c r="L91" i="18"/>
  <c r="U205" i="17"/>
  <c r="R205" i="17"/>
  <c r="L205" i="17"/>
  <c r="U175" i="19"/>
  <c r="R175" i="19"/>
  <c r="L175" i="19"/>
  <c r="U420" i="19"/>
  <c r="R420" i="19"/>
  <c r="L420" i="19"/>
  <c r="U198" i="17"/>
  <c r="R198" i="17"/>
  <c r="L198" i="17"/>
  <c r="U188" i="18"/>
  <c r="R188" i="18"/>
  <c r="L188" i="18"/>
  <c r="U183" i="17"/>
  <c r="R183" i="17"/>
  <c r="L183" i="17"/>
  <c r="U489" i="17"/>
  <c r="R489" i="17"/>
  <c r="L489" i="17"/>
  <c r="U236" i="19"/>
  <c r="R236" i="19"/>
  <c r="L236" i="19"/>
  <c r="U211" i="17"/>
  <c r="R211" i="17"/>
  <c r="L211" i="17"/>
  <c r="U282" i="18"/>
  <c r="R282" i="18"/>
  <c r="L282" i="18"/>
  <c r="U431" i="17"/>
  <c r="L431" i="17"/>
  <c r="R431" i="17"/>
  <c r="L324" i="17"/>
  <c r="U324" i="17"/>
  <c r="R324" i="17"/>
  <c r="L316" i="17"/>
  <c r="U316" i="17"/>
  <c r="R316" i="17"/>
  <c r="L43" i="17"/>
  <c r="F45" i="2" s="1"/>
  <c r="U43" i="17"/>
  <c r="R43" i="17"/>
  <c r="U593" i="17"/>
  <c r="L593" i="17"/>
  <c r="R593" i="17"/>
  <c r="L494" i="17"/>
  <c r="U494" i="17"/>
  <c r="R494" i="17"/>
  <c r="U306" i="18"/>
  <c r="L306" i="18"/>
  <c r="R306" i="18"/>
  <c r="U462" i="18"/>
  <c r="L462" i="18"/>
  <c r="R462" i="18"/>
  <c r="U320" i="17"/>
  <c r="L320" i="17"/>
  <c r="R320" i="17"/>
  <c r="U535" i="19"/>
  <c r="L535" i="19"/>
  <c r="R535" i="19"/>
  <c r="U516" i="17"/>
  <c r="L516" i="17"/>
  <c r="R516" i="17"/>
  <c r="L477" i="17"/>
  <c r="U477" i="17"/>
  <c r="R477" i="17"/>
  <c r="U430" i="17"/>
  <c r="L430" i="17"/>
  <c r="R430" i="17"/>
  <c r="L479" i="17"/>
  <c r="U479" i="17"/>
  <c r="R479" i="17"/>
  <c r="L510" i="17"/>
  <c r="U510" i="17"/>
  <c r="R510" i="17"/>
  <c r="U585" i="17"/>
  <c r="L585" i="17"/>
  <c r="R585" i="17"/>
  <c r="L461" i="17"/>
  <c r="U461" i="17"/>
  <c r="R461" i="17"/>
  <c r="U563" i="17"/>
  <c r="L563" i="17"/>
  <c r="R563" i="17"/>
  <c r="L121" i="17"/>
  <c r="U121" i="17"/>
  <c r="R121" i="17"/>
  <c r="U310" i="18"/>
  <c r="L310" i="18"/>
  <c r="R310" i="18"/>
  <c r="L474" i="17"/>
  <c r="U474" i="17"/>
  <c r="R474" i="17"/>
  <c r="U534" i="17"/>
  <c r="R534" i="17"/>
  <c r="L534" i="17"/>
  <c r="U504" i="17"/>
  <c r="L504" i="17"/>
  <c r="R504" i="17"/>
  <c r="U471" i="17"/>
  <c r="L471" i="17"/>
  <c r="R471" i="17"/>
  <c r="U481" i="18"/>
  <c r="L481" i="18"/>
  <c r="R481" i="18"/>
  <c r="U594" i="17"/>
  <c r="L594" i="17"/>
  <c r="R594" i="17"/>
  <c r="L564" i="17"/>
  <c r="U564" i="17"/>
  <c r="R564" i="17"/>
  <c r="U427" i="17"/>
  <c r="L427" i="17"/>
  <c r="R427" i="17"/>
  <c r="U495" i="17"/>
  <c r="L495" i="17"/>
  <c r="R495" i="17"/>
  <c r="U540" i="18"/>
  <c r="L540" i="18"/>
  <c r="R540" i="18"/>
  <c r="U590" i="17"/>
  <c r="L590" i="17"/>
  <c r="R590" i="17"/>
  <c r="U528" i="17"/>
  <c r="L528" i="17"/>
  <c r="R528" i="17"/>
  <c r="U390" i="17"/>
  <c r="L390" i="17"/>
  <c r="R390" i="17"/>
  <c r="U505" i="18"/>
  <c r="L505" i="18"/>
  <c r="R505" i="18"/>
  <c r="L161" i="17"/>
  <c r="R161" i="17"/>
  <c r="U161" i="17"/>
  <c r="L465" i="17"/>
  <c r="U465" i="17"/>
  <c r="R465" i="17"/>
  <c r="U555" i="17"/>
  <c r="L555" i="17"/>
  <c r="R555" i="17"/>
  <c r="U105" i="17"/>
  <c r="L105" i="17"/>
  <c r="R105" i="17"/>
  <c r="U307" i="18"/>
  <c r="L307" i="18"/>
  <c r="R307" i="18"/>
  <c r="U601" i="17"/>
  <c r="L601" i="17"/>
  <c r="R601" i="17"/>
  <c r="U597" i="17"/>
  <c r="L597" i="17"/>
  <c r="R597" i="17"/>
  <c r="L481" i="17"/>
  <c r="U481" i="17"/>
  <c r="R481" i="17"/>
  <c r="U27" i="17"/>
  <c r="L27" i="17"/>
  <c r="R27" i="17"/>
  <c r="L335" i="18"/>
  <c r="U335" i="18"/>
  <c r="R335" i="18"/>
  <c r="L474" i="19"/>
  <c r="U474" i="19"/>
  <c r="R474" i="19"/>
  <c r="U495" i="18"/>
  <c r="L495" i="18"/>
  <c r="R495" i="18"/>
  <c r="L299" i="18"/>
  <c r="U299" i="18"/>
  <c r="R299" i="18"/>
  <c r="U397" i="17"/>
  <c r="L397" i="17"/>
  <c r="R397" i="17"/>
  <c r="U502" i="18"/>
  <c r="L502" i="18"/>
  <c r="R502" i="18"/>
  <c r="U327" i="18"/>
  <c r="L327" i="18"/>
  <c r="R327" i="18"/>
  <c r="U569" i="19"/>
  <c r="L569" i="19"/>
  <c r="R569" i="19"/>
  <c r="U509" i="18"/>
  <c r="L509" i="18"/>
  <c r="R509" i="18"/>
  <c r="U571" i="18"/>
  <c r="L571" i="18"/>
  <c r="R571" i="18"/>
  <c r="U392" i="19"/>
  <c r="L392" i="19"/>
  <c r="R392" i="19"/>
  <c r="U608" i="18"/>
  <c r="L608" i="18"/>
  <c r="R608" i="18"/>
  <c r="U476" i="18"/>
  <c r="L476" i="18"/>
  <c r="R476" i="18"/>
  <c r="U326" i="18"/>
  <c r="R326" i="18"/>
  <c r="L326" i="18"/>
  <c r="U523" i="18"/>
  <c r="L523" i="18"/>
  <c r="R523" i="18"/>
  <c r="U459" i="18"/>
  <c r="L459" i="18"/>
  <c r="R459" i="18"/>
  <c r="U522" i="18"/>
  <c r="L522" i="18"/>
  <c r="R522" i="18"/>
  <c r="U458" i="18"/>
  <c r="L458" i="18"/>
  <c r="R458" i="18"/>
  <c r="U32" i="18"/>
  <c r="L32" i="18"/>
  <c r="G34" i="2" s="1"/>
  <c r="R32" i="18"/>
  <c r="U608" i="19"/>
  <c r="L608" i="19"/>
  <c r="R608" i="19"/>
  <c r="U591" i="19"/>
  <c r="L591" i="19"/>
  <c r="R591" i="19"/>
  <c r="U593" i="19"/>
  <c r="L593" i="19"/>
  <c r="R593" i="19"/>
  <c r="U318" i="18"/>
  <c r="L318" i="18"/>
  <c r="R318" i="18"/>
  <c r="U553" i="19"/>
  <c r="L553" i="19"/>
  <c r="R553" i="19"/>
  <c r="U462" i="19"/>
  <c r="L462" i="19"/>
  <c r="R462" i="19"/>
  <c r="U575" i="18"/>
  <c r="L575" i="18"/>
  <c r="R575" i="18"/>
  <c r="U578" i="19"/>
  <c r="L578" i="19"/>
  <c r="R578" i="19"/>
  <c r="U480" i="19"/>
  <c r="R480" i="19"/>
  <c r="L480" i="19"/>
  <c r="U366" i="19"/>
  <c r="L366" i="19"/>
  <c r="R366" i="19"/>
  <c r="U370" i="18"/>
  <c r="R370" i="18"/>
  <c r="L370" i="18"/>
  <c r="U322" i="19"/>
  <c r="L322" i="19"/>
  <c r="R322" i="19"/>
  <c r="U268" i="19"/>
  <c r="L268" i="19"/>
  <c r="R268" i="19"/>
  <c r="R131" i="19"/>
  <c r="L131" i="19"/>
  <c r="U131" i="19"/>
  <c r="U554" i="19"/>
  <c r="L554" i="19"/>
  <c r="R554" i="19"/>
  <c r="U115" i="19"/>
  <c r="L115" i="19"/>
  <c r="R115" i="19"/>
  <c r="L111" i="19"/>
  <c r="U111" i="19"/>
  <c r="R111" i="19"/>
  <c r="U354" i="18"/>
  <c r="L354" i="18"/>
  <c r="R354" i="18"/>
  <c r="U470" i="19"/>
  <c r="L470" i="19"/>
  <c r="R470" i="19"/>
  <c r="R526" i="19"/>
  <c r="U526" i="19"/>
  <c r="L526" i="19"/>
  <c r="L125" i="19"/>
  <c r="U125" i="19"/>
  <c r="R125" i="19"/>
  <c r="U12" i="19"/>
  <c r="L12" i="19"/>
  <c r="H13" i="2" s="1"/>
  <c r="R12" i="19"/>
  <c r="U393" i="19"/>
  <c r="L393" i="19"/>
  <c r="R393" i="19"/>
  <c r="U517" i="19"/>
  <c r="R517" i="19"/>
  <c r="L517" i="19"/>
  <c r="U389" i="19"/>
  <c r="L389" i="19"/>
  <c r="R389" i="19"/>
  <c r="U550" i="18"/>
  <c r="R550" i="18"/>
  <c r="L550" i="18"/>
  <c r="U344" i="19"/>
  <c r="L344" i="19"/>
  <c r="R344" i="19"/>
  <c r="U102" i="19"/>
  <c r="L102" i="19"/>
  <c r="R102" i="19"/>
  <c r="U99" i="19"/>
  <c r="L99" i="19"/>
  <c r="R99" i="19"/>
  <c r="L416" i="18"/>
  <c r="R416" i="18"/>
  <c r="U416" i="18"/>
  <c r="U386" i="19"/>
  <c r="R386" i="19"/>
  <c r="L386" i="19"/>
  <c r="U250" i="19"/>
  <c r="L250" i="19"/>
  <c r="H42" i="2" s="1"/>
  <c r="R250" i="19"/>
  <c r="U341" i="19"/>
  <c r="L341" i="19"/>
  <c r="R341" i="19"/>
  <c r="R138" i="19"/>
  <c r="U138" i="19"/>
  <c r="L138" i="19"/>
  <c r="U252" i="18"/>
  <c r="R252" i="18"/>
  <c r="L252" i="18"/>
  <c r="U79" i="19"/>
  <c r="L79" i="19"/>
  <c r="R79" i="19"/>
  <c r="U347" i="18"/>
  <c r="L347" i="18"/>
  <c r="R347" i="18"/>
  <c r="U401" i="19"/>
  <c r="L401" i="19"/>
  <c r="R401" i="19"/>
  <c r="U384" i="17"/>
  <c r="R384" i="17"/>
  <c r="L384" i="17"/>
  <c r="U399" i="17"/>
  <c r="L399" i="17"/>
  <c r="R399" i="17"/>
  <c r="U365" i="19"/>
  <c r="R365" i="19"/>
  <c r="L365" i="19"/>
  <c r="U512" i="19"/>
  <c r="L512" i="19"/>
  <c r="R512" i="19"/>
  <c r="U367" i="17"/>
  <c r="R367" i="17"/>
  <c r="L367" i="17"/>
  <c r="U180" i="19"/>
  <c r="L180" i="19"/>
  <c r="R180" i="19"/>
  <c r="L95" i="19"/>
  <c r="U95" i="19"/>
  <c r="R95" i="19"/>
  <c r="U344" i="18"/>
  <c r="R344" i="18"/>
  <c r="L344" i="18"/>
  <c r="U21" i="19"/>
  <c r="L21" i="19"/>
  <c r="R21" i="19"/>
  <c r="U234" i="19"/>
  <c r="R234" i="19"/>
  <c r="L234" i="19"/>
  <c r="U558" i="18"/>
  <c r="R558" i="18"/>
  <c r="L558" i="18"/>
  <c r="R270" i="18"/>
  <c r="U270" i="18"/>
  <c r="L270" i="18"/>
  <c r="U195" i="19"/>
  <c r="R195" i="19"/>
  <c r="L195" i="19"/>
  <c r="U321" i="17"/>
  <c r="R321" i="17"/>
  <c r="L321" i="17"/>
  <c r="U271" i="19"/>
  <c r="L271" i="19"/>
  <c r="R271" i="19"/>
  <c r="U176" i="19"/>
  <c r="L176" i="19"/>
  <c r="R176" i="19"/>
  <c r="L127" i="19"/>
  <c r="U127" i="19"/>
  <c r="R127" i="19"/>
  <c r="L417" i="18"/>
  <c r="U417" i="18"/>
  <c r="R417" i="18"/>
  <c r="U38" i="18"/>
  <c r="R38" i="18"/>
  <c r="L38" i="18"/>
  <c r="U100" i="18"/>
  <c r="R100" i="18"/>
  <c r="L100" i="18"/>
  <c r="U140" i="19"/>
  <c r="R140" i="19"/>
  <c r="L140" i="19"/>
  <c r="R392" i="18"/>
  <c r="U392" i="18"/>
  <c r="L392" i="18"/>
  <c r="U19" i="18"/>
  <c r="R19" i="18"/>
  <c r="L19" i="18"/>
  <c r="U66" i="18"/>
  <c r="R66" i="18"/>
  <c r="L66" i="18"/>
  <c r="R160" i="18"/>
  <c r="U160" i="18"/>
  <c r="L160" i="18"/>
  <c r="G22" i="2" s="1"/>
  <c r="U444" i="19"/>
  <c r="R444" i="19"/>
  <c r="L444" i="19"/>
  <c r="U210" i="17"/>
  <c r="R210" i="17"/>
  <c r="L210" i="17"/>
  <c r="U449" i="19"/>
  <c r="R449" i="19"/>
  <c r="L449" i="19"/>
  <c r="L404" i="18"/>
  <c r="R404" i="18"/>
  <c r="U404" i="18"/>
  <c r="U45" i="17"/>
  <c r="R45" i="17"/>
  <c r="L45" i="17"/>
  <c r="F47" i="2" s="1"/>
  <c r="U30" i="18"/>
  <c r="R30" i="18"/>
  <c r="L30" i="18"/>
  <c r="G32" i="2" s="1"/>
  <c r="U84" i="18"/>
  <c r="R84" i="18"/>
  <c r="L84" i="18"/>
  <c r="U547" i="18"/>
  <c r="R547" i="18"/>
  <c r="L547" i="18"/>
  <c r="L94" i="19"/>
  <c r="U94" i="19"/>
  <c r="R94" i="19"/>
  <c r="L208" i="19"/>
  <c r="U208" i="19"/>
  <c r="R208" i="19"/>
  <c r="U12" i="18"/>
  <c r="L12" i="18"/>
  <c r="G13" i="2" s="1"/>
  <c r="R12" i="18"/>
  <c r="U58" i="18"/>
  <c r="L58" i="18"/>
  <c r="G60" i="2" s="1"/>
  <c r="R58" i="18"/>
  <c r="U140" i="18"/>
  <c r="R140" i="18"/>
  <c r="L140" i="18"/>
  <c r="U372" i="19"/>
  <c r="R372" i="19"/>
  <c r="L372" i="19"/>
  <c r="U215" i="17"/>
  <c r="R215" i="17"/>
  <c r="L215" i="17"/>
  <c r="R289" i="19"/>
  <c r="U289" i="19"/>
  <c r="L289" i="19"/>
  <c r="U266" i="18"/>
  <c r="L266" i="18"/>
  <c r="R266" i="18"/>
  <c r="U10" i="18"/>
  <c r="L10" i="18"/>
  <c r="R10" i="18"/>
  <c r="U54" i="18"/>
  <c r="R54" i="18"/>
  <c r="L54" i="18"/>
  <c r="U132" i="18"/>
  <c r="R132" i="18"/>
  <c r="L132" i="18"/>
  <c r="U364" i="19"/>
  <c r="R364" i="19"/>
  <c r="L364" i="19"/>
  <c r="U150" i="17"/>
  <c r="R150" i="17"/>
  <c r="L150" i="17"/>
  <c r="U255" i="18"/>
  <c r="R255" i="18"/>
  <c r="L255" i="18"/>
  <c r="U42" i="19"/>
  <c r="L42" i="19"/>
  <c r="R42" i="19"/>
  <c r="U28" i="17"/>
  <c r="R28" i="17"/>
  <c r="L28" i="17"/>
  <c r="U501" i="19"/>
  <c r="R501" i="19"/>
  <c r="L501" i="19"/>
  <c r="U282" i="19"/>
  <c r="R282" i="19"/>
  <c r="L282" i="19"/>
  <c r="U341" i="18"/>
  <c r="R341" i="18"/>
  <c r="L341" i="18"/>
  <c r="U221" i="19"/>
  <c r="R221" i="19"/>
  <c r="L221" i="19"/>
  <c r="U20" i="18"/>
  <c r="L20" i="18"/>
  <c r="R20" i="18"/>
  <c r="U47" i="18"/>
  <c r="R47" i="18"/>
  <c r="L47" i="18"/>
  <c r="G49" i="2" s="1"/>
  <c r="U333" i="19"/>
  <c r="R333" i="19"/>
  <c r="L333" i="19"/>
  <c r="U181" i="18"/>
  <c r="R181" i="18"/>
  <c r="L181" i="18"/>
  <c r="U182" i="18"/>
  <c r="R182" i="18"/>
  <c r="L182" i="18"/>
  <c r="R168" i="19"/>
  <c r="L168" i="19"/>
  <c r="U168" i="19"/>
  <c r="U251" i="18"/>
  <c r="R251" i="18"/>
  <c r="L251" i="18"/>
  <c r="U58" i="17"/>
  <c r="R58" i="17"/>
  <c r="L58" i="17"/>
  <c r="F60" i="2" s="1"/>
  <c r="U42" i="18"/>
  <c r="R42" i="18"/>
  <c r="L42" i="18"/>
  <c r="G44" i="2" s="1"/>
  <c r="U108" i="18"/>
  <c r="R108" i="18"/>
  <c r="L108" i="18"/>
  <c r="U160" i="19"/>
  <c r="R160" i="19"/>
  <c r="L160" i="19"/>
  <c r="U120" i="17"/>
  <c r="R120" i="17"/>
  <c r="L120" i="17"/>
  <c r="U328" i="18"/>
  <c r="R328" i="18"/>
  <c r="L328" i="18"/>
  <c r="U294" i="19"/>
  <c r="R294" i="19"/>
  <c r="L294" i="19"/>
  <c r="U595" i="19"/>
  <c r="R595" i="19"/>
  <c r="L595" i="19"/>
  <c r="U257" i="17"/>
  <c r="R257" i="17"/>
  <c r="L257" i="17"/>
  <c r="U163" i="18"/>
  <c r="R163" i="18"/>
  <c r="L163" i="18"/>
  <c r="G25" i="2" s="1"/>
  <c r="U127" i="17"/>
  <c r="R127" i="17"/>
  <c r="L127" i="17"/>
  <c r="U134" i="17"/>
  <c r="R134" i="17"/>
  <c r="L134" i="17"/>
  <c r="U425" i="18"/>
  <c r="R425" i="18"/>
  <c r="L425" i="18"/>
  <c r="U582" i="18"/>
  <c r="R582" i="18"/>
  <c r="L582" i="18"/>
  <c r="U356" i="19"/>
  <c r="R356" i="19"/>
  <c r="L356" i="19"/>
  <c r="U505" i="19"/>
  <c r="R505" i="19"/>
  <c r="L505" i="19"/>
  <c r="U263" i="17"/>
  <c r="R263" i="17"/>
  <c r="L263" i="17"/>
  <c r="U169" i="18"/>
  <c r="R169" i="18"/>
  <c r="L169" i="18"/>
  <c r="U98" i="18"/>
  <c r="R98" i="18"/>
  <c r="L98" i="18"/>
  <c r="U439" i="18"/>
  <c r="R439" i="18"/>
  <c r="L439" i="18"/>
  <c r="U138" i="17"/>
  <c r="R138" i="17"/>
  <c r="L138" i="17"/>
  <c r="U80" i="17"/>
  <c r="R80" i="17"/>
  <c r="L80" i="17"/>
  <c r="U104" i="17"/>
  <c r="R104" i="17"/>
  <c r="L104" i="17"/>
  <c r="U80" i="18"/>
  <c r="L80" i="18"/>
  <c r="R80" i="18"/>
  <c r="U421" i="17"/>
  <c r="R421" i="17"/>
  <c r="L421" i="17"/>
  <c r="U531" i="18"/>
  <c r="R531" i="18"/>
  <c r="L531" i="18"/>
  <c r="U304" i="18"/>
  <c r="R304" i="18"/>
  <c r="L304" i="18"/>
  <c r="U278" i="19"/>
  <c r="R278" i="19"/>
  <c r="L278" i="19"/>
  <c r="U491" i="19"/>
  <c r="R491" i="19"/>
  <c r="L491" i="19"/>
  <c r="U241" i="17"/>
  <c r="R241" i="17"/>
  <c r="L241" i="17"/>
  <c r="U152" i="18"/>
  <c r="L152" i="18"/>
  <c r="R152" i="18"/>
  <c r="U111" i="17"/>
  <c r="R111" i="17"/>
  <c r="L111" i="17"/>
  <c r="U118" i="17"/>
  <c r="R118" i="17"/>
  <c r="L118" i="17"/>
  <c r="U329" i="18"/>
  <c r="R329" i="18"/>
  <c r="L329" i="18"/>
  <c r="U566" i="18"/>
  <c r="R566" i="18"/>
  <c r="L566" i="18"/>
  <c r="U332" i="19"/>
  <c r="R332" i="19"/>
  <c r="L332" i="19"/>
  <c r="U481" i="19"/>
  <c r="R481" i="19"/>
  <c r="L481" i="19"/>
  <c r="U247" i="17"/>
  <c r="R247" i="17"/>
  <c r="L247" i="17"/>
  <c r="U153" i="18"/>
  <c r="R153" i="18"/>
  <c r="L153" i="18"/>
  <c r="U78" i="18"/>
  <c r="R78" i="18"/>
  <c r="L78" i="18"/>
  <c r="U415" i="18"/>
  <c r="R415" i="18"/>
  <c r="L415" i="18"/>
  <c r="U122" i="17"/>
  <c r="R122" i="17"/>
  <c r="L122" i="17"/>
  <c r="U94" i="17"/>
  <c r="R94" i="17"/>
  <c r="L94" i="17"/>
  <c r="U88" i="17"/>
  <c r="R88" i="17"/>
  <c r="L88" i="17"/>
  <c r="U336" i="17"/>
  <c r="R336" i="17"/>
  <c r="L336" i="17"/>
  <c r="U285" i="17"/>
  <c r="R285" i="17"/>
  <c r="L285" i="17"/>
  <c r="U355" i="18"/>
  <c r="R355" i="18"/>
  <c r="L355" i="18"/>
  <c r="U180" i="18"/>
  <c r="R180" i="18"/>
  <c r="L180" i="18"/>
  <c r="G42" i="2" s="1"/>
  <c r="U429" i="18"/>
  <c r="R429" i="18"/>
  <c r="L429" i="18"/>
  <c r="U602" i="18"/>
  <c r="R602" i="18"/>
  <c r="L602" i="18"/>
  <c r="U528" i="19"/>
  <c r="R528" i="19"/>
  <c r="L528" i="19"/>
  <c r="U326" i="17"/>
  <c r="R326" i="17"/>
  <c r="L326" i="17"/>
  <c r="U208" i="17"/>
  <c r="R208" i="17"/>
  <c r="L208" i="17"/>
  <c r="U175" i="17"/>
  <c r="R175" i="17"/>
  <c r="L175" i="17"/>
  <c r="U455" i="19"/>
  <c r="R455" i="19"/>
  <c r="L455" i="19"/>
  <c r="U572" i="19"/>
  <c r="R572" i="19"/>
  <c r="L572" i="19"/>
  <c r="U175" i="18"/>
  <c r="R175" i="18"/>
  <c r="L175" i="18"/>
  <c r="G37" i="2" s="1"/>
  <c r="U104" i="18"/>
  <c r="R104" i="18"/>
  <c r="L104" i="18"/>
  <c r="U357" i="18"/>
  <c r="R357" i="18"/>
  <c r="L357" i="18"/>
  <c r="U346" i="18"/>
  <c r="R346" i="18"/>
  <c r="L346" i="18"/>
  <c r="U352" i="19"/>
  <c r="R352" i="19"/>
  <c r="L352" i="19"/>
  <c r="U141" i="17"/>
  <c r="R141" i="17"/>
  <c r="L141" i="17"/>
  <c r="U132" i="17"/>
  <c r="R132" i="17"/>
  <c r="L132" i="17"/>
  <c r="U107" i="17"/>
  <c r="R107" i="17"/>
  <c r="L107" i="17"/>
  <c r="U173" i="18"/>
  <c r="R173" i="18"/>
  <c r="L173" i="18"/>
  <c r="U178" i="18"/>
  <c r="R178" i="18"/>
  <c r="L178" i="18"/>
  <c r="U228" i="19"/>
  <c r="R228" i="19"/>
  <c r="L228" i="19"/>
  <c r="U265" i="19"/>
  <c r="R265" i="19"/>
  <c r="L265" i="19"/>
  <c r="U398" i="19"/>
  <c r="R398" i="19"/>
  <c r="L398" i="19"/>
  <c r="U412" i="17"/>
  <c r="R412" i="17"/>
  <c r="L412" i="17"/>
  <c r="U345" i="17"/>
  <c r="R345" i="17"/>
  <c r="L345" i="17"/>
  <c r="U247" i="18"/>
  <c r="R247" i="18"/>
  <c r="L247" i="18"/>
  <c r="U203" i="17"/>
  <c r="R203" i="17"/>
  <c r="L203" i="17"/>
  <c r="U218" i="17"/>
  <c r="R218" i="17"/>
  <c r="L218" i="17"/>
  <c r="K8" i="17"/>
  <c r="U8" i="17"/>
  <c r="L8" i="17"/>
  <c r="R8" i="17"/>
  <c r="T8" i="17"/>
  <c r="U437" i="17"/>
  <c r="R437" i="17"/>
  <c r="L437" i="17"/>
  <c r="L149" i="17"/>
  <c r="U149" i="17"/>
  <c r="R149" i="17"/>
  <c r="U573" i="17"/>
  <c r="L573" i="17"/>
  <c r="R573" i="17"/>
  <c r="U312" i="17"/>
  <c r="L312" i="17"/>
  <c r="R312" i="17"/>
  <c r="U443" i="18"/>
  <c r="L443" i="18"/>
  <c r="R443" i="18"/>
  <c r="U478" i="18"/>
  <c r="L478" i="18"/>
  <c r="R478" i="18"/>
  <c r="U452" i="18"/>
  <c r="L452" i="18"/>
  <c r="R452" i="18"/>
  <c r="U409" i="19"/>
  <c r="L409" i="19"/>
  <c r="R409" i="19"/>
  <c r="U537" i="19"/>
  <c r="R537" i="19"/>
  <c r="L537" i="19"/>
  <c r="U515" i="19"/>
  <c r="R515" i="19"/>
  <c r="L515" i="19"/>
  <c r="U468" i="19"/>
  <c r="L468" i="19"/>
  <c r="R468" i="19"/>
  <c r="U184" i="19"/>
  <c r="L184" i="19"/>
  <c r="R184" i="19"/>
  <c r="U537" i="18"/>
  <c r="L537" i="18"/>
  <c r="R537" i="18"/>
  <c r="U434" i="18"/>
  <c r="R434" i="18"/>
  <c r="L434" i="18"/>
  <c r="R123" i="19"/>
  <c r="L123" i="19"/>
  <c r="U123" i="19"/>
  <c r="U569" i="18"/>
  <c r="R569" i="18"/>
  <c r="L569" i="18"/>
  <c r="R263" i="18"/>
  <c r="L263" i="18"/>
  <c r="U263" i="18"/>
  <c r="L283" i="19"/>
  <c r="U283" i="19"/>
  <c r="R283" i="19"/>
  <c r="L47" i="19"/>
  <c r="H49" i="2" s="1"/>
  <c r="U47" i="19"/>
  <c r="R47" i="19"/>
  <c r="R356" i="18"/>
  <c r="U356" i="18"/>
  <c r="L356" i="18"/>
  <c r="U36" i="18"/>
  <c r="L36" i="18"/>
  <c r="R36" i="18"/>
  <c r="U49" i="18"/>
  <c r="R49" i="18"/>
  <c r="L49" i="18"/>
  <c r="U487" i="17"/>
  <c r="R487" i="17"/>
  <c r="L487" i="17"/>
  <c r="U89" i="18"/>
  <c r="R89" i="18"/>
  <c r="L89" i="18"/>
  <c r="U155" i="18"/>
  <c r="R155" i="18"/>
  <c r="L155" i="18"/>
  <c r="R415" i="17"/>
  <c r="U415" i="17"/>
  <c r="L415" i="17"/>
  <c r="U424" i="17"/>
  <c r="R424" i="17"/>
  <c r="L424" i="17"/>
  <c r="U143" i="18"/>
  <c r="R143" i="18"/>
  <c r="L143" i="18"/>
  <c r="U303" i="17"/>
  <c r="R303" i="17"/>
  <c r="L303" i="17"/>
  <c r="U534" i="18"/>
  <c r="R534" i="18"/>
  <c r="L534" i="18"/>
  <c r="U399" i="18"/>
  <c r="R399" i="18"/>
  <c r="L399" i="18"/>
  <c r="U413" i="18"/>
  <c r="R413" i="18"/>
  <c r="L413" i="18"/>
  <c r="U446" i="17"/>
  <c r="L446" i="17"/>
  <c r="R446" i="17"/>
  <c r="L517" i="17"/>
  <c r="U517" i="17"/>
  <c r="R517" i="17"/>
  <c r="U81" i="17"/>
  <c r="L81" i="17"/>
  <c r="R81" i="17"/>
  <c r="U425" i="17"/>
  <c r="L425" i="17"/>
  <c r="R425" i="17"/>
  <c r="U472" i="18"/>
  <c r="L472" i="18"/>
  <c r="R472" i="18"/>
  <c r="U470" i="18"/>
  <c r="L470" i="18"/>
  <c r="R470" i="18"/>
  <c r="U319" i="18"/>
  <c r="L319" i="18"/>
  <c r="R319" i="18"/>
  <c r="U325" i="19"/>
  <c r="L325" i="19"/>
  <c r="R325" i="19"/>
  <c r="U237" i="19"/>
  <c r="L237" i="19"/>
  <c r="R237" i="19"/>
  <c r="U377" i="19"/>
  <c r="L377" i="19"/>
  <c r="R377" i="19"/>
  <c r="U511" i="19"/>
  <c r="L511" i="19"/>
  <c r="R511" i="19"/>
  <c r="L119" i="19"/>
  <c r="U119" i="19"/>
  <c r="R119" i="19"/>
  <c r="U77" i="18"/>
  <c r="R77" i="18"/>
  <c r="L77" i="18"/>
  <c r="G84" i="2" s="1"/>
  <c r="U55" i="19"/>
  <c r="R55" i="19"/>
  <c r="L55" i="19"/>
  <c r="H57" i="2" s="1"/>
  <c r="R273" i="18"/>
  <c r="U273" i="18"/>
  <c r="L273" i="18"/>
  <c r="U49" i="19"/>
  <c r="R49" i="19"/>
  <c r="L49" i="19"/>
  <c r="U529" i="18"/>
  <c r="R529" i="18"/>
  <c r="L529" i="18"/>
  <c r="U97" i="18"/>
  <c r="R97" i="18"/>
  <c r="L97" i="18"/>
  <c r="U215" i="19"/>
  <c r="R215" i="19"/>
  <c r="L215" i="19"/>
  <c r="U570" i="18"/>
  <c r="R570" i="18"/>
  <c r="L570" i="18"/>
  <c r="U116" i="17"/>
  <c r="R116" i="17"/>
  <c r="L116" i="17"/>
  <c r="U238" i="19"/>
  <c r="R238" i="19"/>
  <c r="L238" i="19"/>
  <c r="U335" i="17"/>
  <c r="R335" i="17"/>
  <c r="L335" i="17"/>
  <c r="U180" i="17"/>
  <c r="R180" i="17"/>
  <c r="L180" i="17"/>
  <c r="U552" i="19"/>
  <c r="R552" i="19"/>
  <c r="L552" i="19"/>
  <c r="U79" i="18"/>
  <c r="R79" i="18"/>
  <c r="L79" i="18"/>
  <c r="U189" i="17"/>
  <c r="R189" i="17"/>
  <c r="L189" i="17"/>
  <c r="U549" i="18"/>
  <c r="R549" i="18"/>
  <c r="L549" i="18"/>
  <c r="U313" i="18"/>
  <c r="R313" i="18"/>
  <c r="L313" i="18"/>
  <c r="U149" i="18"/>
  <c r="L149" i="18"/>
  <c r="R149" i="18"/>
  <c r="U186" i="18"/>
  <c r="R186" i="18"/>
  <c r="L186" i="18"/>
  <c r="U271" i="18"/>
  <c r="R271" i="18"/>
  <c r="L271" i="18"/>
  <c r="U349" i="18"/>
  <c r="R349" i="18"/>
  <c r="L349" i="18"/>
  <c r="L483" i="17"/>
  <c r="U483" i="17"/>
  <c r="R483" i="17"/>
  <c r="U542" i="17"/>
  <c r="L542" i="17"/>
  <c r="R542" i="17"/>
  <c r="U535" i="17"/>
  <c r="L535" i="17"/>
  <c r="R535" i="17"/>
  <c r="U497" i="17"/>
  <c r="L497" i="17"/>
  <c r="R497" i="17"/>
  <c r="U603" i="17"/>
  <c r="L603" i="17"/>
  <c r="R603" i="17"/>
  <c r="U552" i="17"/>
  <c r="L552" i="17"/>
  <c r="R552" i="17"/>
  <c r="L455" i="18"/>
  <c r="U455" i="18"/>
  <c r="R455" i="18"/>
  <c r="U572" i="18"/>
  <c r="L572" i="18"/>
  <c r="R572" i="18"/>
  <c r="L445" i="18"/>
  <c r="U445" i="18"/>
  <c r="R445" i="18"/>
  <c r="U482" i="18"/>
  <c r="L482" i="18"/>
  <c r="R482" i="18"/>
  <c r="U567" i="17"/>
  <c r="L567" i="17"/>
  <c r="R567" i="17"/>
  <c r="U583" i="17"/>
  <c r="L583" i="17"/>
  <c r="R583" i="17"/>
  <c r="U362" i="17"/>
  <c r="L362" i="17"/>
  <c r="R362" i="17"/>
  <c r="U521" i="18"/>
  <c r="L521" i="18"/>
  <c r="R521" i="18"/>
  <c r="U493" i="17"/>
  <c r="L493" i="17"/>
  <c r="R493" i="17"/>
  <c r="U521" i="17"/>
  <c r="L521" i="17"/>
  <c r="R521" i="17"/>
  <c r="U453" i="17"/>
  <c r="L453" i="17"/>
  <c r="R453" i="17"/>
  <c r="U547" i="17"/>
  <c r="L547" i="17"/>
  <c r="R547" i="17"/>
  <c r="U55" i="17"/>
  <c r="L55" i="17"/>
  <c r="F57" i="2" s="1"/>
  <c r="R55" i="17"/>
  <c r="U580" i="17"/>
  <c r="L580" i="17"/>
  <c r="R580" i="17"/>
  <c r="U462" i="17"/>
  <c r="L462" i="17"/>
  <c r="R462" i="17"/>
  <c r="U502" i="17"/>
  <c r="L502" i="17"/>
  <c r="R502" i="17"/>
  <c r="U468" i="17"/>
  <c r="L468" i="17"/>
  <c r="R468" i="17"/>
  <c r="U378" i="17"/>
  <c r="L378" i="17"/>
  <c r="R378" i="17"/>
  <c r="U559" i="18"/>
  <c r="L559" i="18"/>
  <c r="R559" i="18"/>
  <c r="L562" i="17"/>
  <c r="U562" i="17"/>
  <c r="R562" i="17"/>
  <c r="U532" i="17"/>
  <c r="L532" i="17"/>
  <c r="R532" i="17"/>
  <c r="U607" i="17"/>
  <c r="L607" i="17"/>
  <c r="R607" i="17"/>
  <c r="U475" i="17"/>
  <c r="L475" i="17"/>
  <c r="R475" i="17"/>
  <c r="U512" i="18"/>
  <c r="L512" i="18"/>
  <c r="R512" i="18"/>
  <c r="U526" i="17"/>
  <c r="L526" i="17"/>
  <c r="R526" i="17"/>
  <c r="U496" i="17"/>
  <c r="R496" i="17"/>
  <c r="L496" i="17"/>
  <c r="U394" i="17"/>
  <c r="L394" i="17"/>
  <c r="R394" i="17"/>
  <c r="U473" i="18"/>
  <c r="L473" i="18"/>
  <c r="R473" i="18"/>
  <c r="U554" i="17"/>
  <c r="L554" i="17"/>
  <c r="R554" i="17"/>
  <c r="U449" i="17"/>
  <c r="L449" i="17"/>
  <c r="R449" i="17"/>
  <c r="U539" i="17"/>
  <c r="R539" i="17"/>
  <c r="L539" i="17"/>
  <c r="U31" i="17"/>
  <c r="L31" i="17"/>
  <c r="R31" i="17"/>
  <c r="U548" i="17"/>
  <c r="L548" i="17"/>
  <c r="R548" i="17"/>
  <c r="U537" i="17"/>
  <c r="L537" i="17"/>
  <c r="R537" i="17"/>
  <c r="L565" i="17"/>
  <c r="U565" i="17"/>
  <c r="R565" i="17"/>
  <c r="U464" i="17"/>
  <c r="L464" i="17"/>
  <c r="R464" i="17"/>
  <c r="L252" i="17"/>
  <c r="U252" i="17"/>
  <c r="R252" i="17"/>
  <c r="U303" i="18"/>
  <c r="L303" i="18"/>
  <c r="R303" i="18"/>
  <c r="U529" i="19"/>
  <c r="L529" i="19"/>
  <c r="R529" i="19"/>
  <c r="L487" i="18"/>
  <c r="U487" i="18"/>
  <c r="R487" i="18"/>
  <c r="U576" i="18"/>
  <c r="L576" i="18"/>
  <c r="R576" i="18"/>
  <c r="U328" i="17"/>
  <c r="L328" i="17"/>
  <c r="R328" i="17"/>
  <c r="U494" i="18"/>
  <c r="L494" i="18"/>
  <c r="R494" i="18"/>
  <c r="U295" i="18"/>
  <c r="L295" i="18"/>
  <c r="R295" i="18"/>
  <c r="U362" i="19"/>
  <c r="L362" i="19"/>
  <c r="R362" i="19"/>
  <c r="U501" i="18"/>
  <c r="L501" i="18"/>
  <c r="R501" i="18"/>
  <c r="L323" i="18"/>
  <c r="U323" i="18"/>
  <c r="R323" i="18"/>
  <c r="L413" i="17"/>
  <c r="U413" i="17"/>
  <c r="R413" i="17"/>
  <c r="U584" i="18"/>
  <c r="L584" i="18"/>
  <c r="R584" i="18"/>
  <c r="U468" i="18"/>
  <c r="L468" i="18"/>
  <c r="R468" i="18"/>
  <c r="U547" i="19"/>
  <c r="L547" i="19"/>
  <c r="R547" i="19"/>
  <c r="L515" i="18"/>
  <c r="U515" i="18"/>
  <c r="R515" i="18"/>
  <c r="L451" i="18"/>
  <c r="U451" i="18"/>
  <c r="R451" i="18"/>
  <c r="U514" i="18"/>
  <c r="L514" i="18"/>
  <c r="R514" i="18"/>
  <c r="U450" i="18"/>
  <c r="L450" i="18"/>
  <c r="R450" i="18"/>
  <c r="U410" i="19"/>
  <c r="L410" i="19"/>
  <c r="R410" i="19"/>
  <c r="U549" i="19"/>
  <c r="L549" i="19"/>
  <c r="R549" i="19"/>
  <c r="U555" i="19"/>
  <c r="R555" i="19"/>
  <c r="L555" i="19"/>
  <c r="L183" i="19"/>
  <c r="U183" i="19"/>
  <c r="R183" i="19"/>
  <c r="L587" i="19"/>
  <c r="U587" i="19"/>
  <c r="R587" i="19"/>
  <c r="U604" i="19"/>
  <c r="L604" i="19"/>
  <c r="R604" i="19"/>
  <c r="U585" i="19"/>
  <c r="L585" i="19"/>
  <c r="R585" i="19"/>
  <c r="U579" i="19"/>
  <c r="L579" i="19"/>
  <c r="R579" i="19"/>
  <c r="U542" i="19"/>
  <c r="L542" i="19"/>
  <c r="R542" i="19"/>
  <c r="U247" i="19"/>
  <c r="L247" i="19"/>
  <c r="R247" i="19"/>
  <c r="R338" i="19"/>
  <c r="U338" i="19"/>
  <c r="L338" i="19"/>
  <c r="U371" i="17"/>
  <c r="R371" i="17"/>
  <c r="L371" i="17"/>
  <c r="L46" i="19"/>
  <c r="H48" i="2" s="1"/>
  <c r="U46" i="19"/>
  <c r="R46" i="19"/>
  <c r="L17" i="19"/>
  <c r="U17" i="19"/>
  <c r="R17" i="19"/>
  <c r="U544" i="18"/>
  <c r="L544" i="18"/>
  <c r="R544" i="18"/>
  <c r="U538" i="19"/>
  <c r="L538" i="19"/>
  <c r="R538" i="19"/>
  <c r="L27" i="19"/>
  <c r="U27" i="19"/>
  <c r="R27" i="19"/>
  <c r="U451" i="19"/>
  <c r="L451" i="19"/>
  <c r="R451" i="19"/>
  <c r="U167" i="19"/>
  <c r="L167" i="19"/>
  <c r="R167" i="19"/>
  <c r="U577" i="19"/>
  <c r="L577" i="19"/>
  <c r="R577" i="19"/>
  <c r="U450" i="19"/>
  <c r="L450" i="19"/>
  <c r="R450" i="19"/>
  <c r="U16" i="19"/>
  <c r="L16" i="19"/>
  <c r="R16" i="19"/>
  <c r="U267" i="18"/>
  <c r="L267" i="18"/>
  <c r="R267" i="18"/>
  <c r="U307" i="19"/>
  <c r="L307" i="19"/>
  <c r="R307" i="19"/>
  <c r="U383" i="19"/>
  <c r="L383" i="19"/>
  <c r="R383" i="19"/>
  <c r="U231" i="19"/>
  <c r="L231" i="19"/>
  <c r="R231" i="19"/>
  <c r="U299" i="19"/>
  <c r="L299" i="19"/>
  <c r="R299" i="19"/>
  <c r="U280" i="19"/>
  <c r="L280" i="19"/>
  <c r="R280" i="19"/>
  <c r="U337" i="18"/>
  <c r="L337" i="18"/>
  <c r="R337" i="18"/>
  <c r="U316" i="18"/>
  <c r="R316" i="18"/>
  <c r="L316" i="18"/>
  <c r="U60" i="18"/>
  <c r="R60" i="18"/>
  <c r="L60" i="18"/>
  <c r="U484" i="19"/>
  <c r="L484" i="19"/>
  <c r="R484" i="19"/>
  <c r="U177" i="19"/>
  <c r="L177" i="19"/>
  <c r="R177" i="19"/>
  <c r="U386" i="18"/>
  <c r="R386" i="18"/>
  <c r="L386" i="18"/>
  <c r="R61" i="19"/>
  <c r="L61" i="19"/>
  <c r="H65" i="2" s="1"/>
  <c r="U61" i="19"/>
  <c r="L562" i="18"/>
  <c r="U562" i="18"/>
  <c r="R562" i="18"/>
  <c r="U343" i="18"/>
  <c r="R343" i="18"/>
  <c r="L343" i="18"/>
  <c r="L262" i="18"/>
  <c r="U262" i="18"/>
  <c r="R262" i="18"/>
  <c r="U400" i="19"/>
  <c r="L400" i="19"/>
  <c r="R400" i="19"/>
  <c r="U366" i="18"/>
  <c r="L366" i="18"/>
  <c r="R366" i="18"/>
  <c r="R340" i="19"/>
  <c r="U340" i="19"/>
  <c r="L340" i="19"/>
  <c r="U81" i="19"/>
  <c r="L81" i="19"/>
  <c r="R81" i="19"/>
  <c r="U186" i="19"/>
  <c r="R186" i="19"/>
  <c r="L186" i="19"/>
  <c r="U438" i="18"/>
  <c r="R438" i="18"/>
  <c r="L438" i="18"/>
  <c r="U349" i="19"/>
  <c r="L349" i="19"/>
  <c r="R349" i="19"/>
  <c r="L161" i="19"/>
  <c r="U161" i="19"/>
  <c r="R161" i="19"/>
  <c r="U146" i="19"/>
  <c r="L146" i="19"/>
  <c r="R146" i="19"/>
  <c r="L346" i="19"/>
  <c r="U346" i="19"/>
  <c r="R346" i="19"/>
  <c r="R497" i="19"/>
  <c r="L497" i="19"/>
  <c r="U497" i="19"/>
  <c r="L75" i="19"/>
  <c r="H82" i="2" s="1"/>
  <c r="U75" i="19"/>
  <c r="R75" i="19"/>
  <c r="U521" i="19"/>
  <c r="L521" i="19"/>
  <c r="R521" i="19"/>
  <c r="U128" i="19"/>
  <c r="R128" i="19"/>
  <c r="L128" i="19"/>
  <c r="U306" i="17"/>
  <c r="R306" i="17"/>
  <c r="L306" i="17"/>
  <c r="U272" i="18"/>
  <c r="R272" i="18"/>
  <c r="L272" i="18"/>
  <c r="L25" i="19"/>
  <c r="U25" i="19"/>
  <c r="R25" i="19"/>
  <c r="L213" i="19"/>
  <c r="U213" i="19"/>
  <c r="R213" i="19"/>
  <c r="L385" i="18"/>
  <c r="U385" i="18"/>
  <c r="R385" i="18"/>
  <c r="U76" i="17"/>
  <c r="R76" i="17"/>
  <c r="L76" i="17"/>
  <c r="U339" i="17"/>
  <c r="R339" i="17"/>
  <c r="L339" i="17"/>
  <c r="U417" i="19"/>
  <c r="R417" i="19"/>
  <c r="L417" i="19"/>
  <c r="L236" i="18"/>
  <c r="U236" i="18"/>
  <c r="R236" i="18"/>
  <c r="U49" i="17"/>
  <c r="R49" i="17"/>
  <c r="L49" i="17"/>
  <c r="U34" i="18"/>
  <c r="R34" i="18"/>
  <c r="L34" i="18"/>
  <c r="U92" i="18"/>
  <c r="R92" i="18"/>
  <c r="L92" i="18"/>
  <c r="U555" i="18"/>
  <c r="R555" i="18"/>
  <c r="L555" i="18"/>
  <c r="U398" i="18"/>
  <c r="L398" i="18"/>
  <c r="R398" i="18"/>
  <c r="R141" i="19"/>
  <c r="U141" i="19"/>
  <c r="L141" i="19"/>
  <c r="L408" i="18"/>
  <c r="R408" i="18"/>
  <c r="U408" i="18"/>
  <c r="U13" i="17"/>
  <c r="L13" i="17"/>
  <c r="R13" i="17"/>
  <c r="U60" i="17"/>
  <c r="L60" i="17"/>
  <c r="F63" i="2" s="1"/>
  <c r="R60" i="17"/>
  <c r="U315" i="17"/>
  <c r="R315" i="17"/>
  <c r="L315" i="17"/>
  <c r="U336" i="18"/>
  <c r="R336" i="18"/>
  <c r="L336" i="18"/>
  <c r="L28" i="19"/>
  <c r="H30" i="2" s="1"/>
  <c r="U28" i="19"/>
  <c r="R28" i="19"/>
  <c r="U360" i="18"/>
  <c r="R360" i="18"/>
  <c r="L360" i="18"/>
  <c r="U41" i="17"/>
  <c r="L41" i="17"/>
  <c r="F43" i="2" s="1"/>
  <c r="R41" i="17"/>
  <c r="U25" i="18"/>
  <c r="L25" i="18"/>
  <c r="G27" i="2" s="1"/>
  <c r="R25" i="18"/>
  <c r="R403" i="17"/>
  <c r="U403" i="17"/>
  <c r="L403" i="17"/>
  <c r="U395" i="18"/>
  <c r="R395" i="18"/>
  <c r="L395" i="18"/>
  <c r="U431" i="18"/>
  <c r="R431" i="18"/>
  <c r="L431" i="18"/>
  <c r="R19" i="19"/>
  <c r="U19" i="19"/>
  <c r="L19" i="19"/>
  <c r="H21" i="2" s="1"/>
  <c r="L279" i="18"/>
  <c r="R279" i="18"/>
  <c r="U279" i="18"/>
  <c r="U37" i="17"/>
  <c r="L37" i="17"/>
  <c r="R37" i="17"/>
  <c r="U17" i="18"/>
  <c r="R17" i="18"/>
  <c r="L17" i="18"/>
  <c r="U379" i="17"/>
  <c r="R379" i="17"/>
  <c r="L379" i="17"/>
  <c r="U221" i="18"/>
  <c r="L221" i="18"/>
  <c r="R221" i="18"/>
  <c r="R298" i="17"/>
  <c r="U298" i="17"/>
  <c r="L298" i="17"/>
  <c r="R384" i="18"/>
  <c r="L384" i="18"/>
  <c r="U384" i="18"/>
  <c r="U61" i="18"/>
  <c r="R61" i="18"/>
  <c r="L61" i="18"/>
  <c r="U36" i="19"/>
  <c r="R36" i="19"/>
  <c r="L36" i="19"/>
  <c r="H38" i="2" s="1"/>
  <c r="U381" i="19"/>
  <c r="R381" i="19"/>
  <c r="L381" i="19"/>
  <c r="U225" i="18"/>
  <c r="R225" i="18"/>
  <c r="L225" i="18"/>
  <c r="U258" i="18"/>
  <c r="R258" i="18"/>
  <c r="L258" i="18"/>
  <c r="U77" i="19"/>
  <c r="L77" i="19"/>
  <c r="H84" i="2" s="1"/>
  <c r="R77" i="19"/>
  <c r="U38" i="17"/>
  <c r="L38" i="17"/>
  <c r="R38" i="17"/>
  <c r="U14" i="18"/>
  <c r="L14" i="18"/>
  <c r="G16" i="2" s="1"/>
  <c r="R14" i="18"/>
  <c r="U101" i="19"/>
  <c r="R101" i="19"/>
  <c r="L101" i="19"/>
  <c r="U224" i="17"/>
  <c r="R224" i="17"/>
  <c r="L224" i="17"/>
  <c r="U164" i="19"/>
  <c r="R164" i="19"/>
  <c r="L164" i="19"/>
  <c r="U275" i="19"/>
  <c r="R275" i="19"/>
  <c r="L275" i="19"/>
  <c r="L372" i="18"/>
  <c r="R372" i="18"/>
  <c r="U372" i="18"/>
  <c r="U25" i="17"/>
  <c r="L25" i="17"/>
  <c r="F27" i="2" s="1"/>
  <c r="R25" i="17"/>
  <c r="U9" i="18"/>
  <c r="L9" i="18"/>
  <c r="G10" i="2" s="1"/>
  <c r="R9" i="18"/>
  <c r="U347" i="17"/>
  <c r="R347" i="17"/>
  <c r="L347" i="17"/>
  <c r="U258" i="17"/>
  <c r="R258" i="17"/>
  <c r="L258" i="17"/>
  <c r="U387" i="18"/>
  <c r="R387" i="18"/>
  <c r="L387" i="18"/>
  <c r="U212" i="18"/>
  <c r="R212" i="18"/>
  <c r="L212" i="18"/>
  <c r="G79" i="2" s="1"/>
  <c r="U581" i="18"/>
  <c r="R581" i="18"/>
  <c r="L581" i="18"/>
  <c r="U207" i="19"/>
  <c r="R207" i="19"/>
  <c r="L207" i="19"/>
  <c r="U560" i="19"/>
  <c r="R560" i="19"/>
  <c r="L560" i="19"/>
  <c r="U103" i="18"/>
  <c r="R103" i="18"/>
  <c r="L103" i="18"/>
  <c r="U244" i="17"/>
  <c r="R244" i="17"/>
  <c r="L244" i="17"/>
  <c r="U207" i="17"/>
  <c r="R207" i="17"/>
  <c r="L207" i="17"/>
  <c r="U222" i="18"/>
  <c r="R222" i="18"/>
  <c r="L222" i="18"/>
  <c r="U218" i="18"/>
  <c r="R218" i="18"/>
  <c r="L218" i="18"/>
  <c r="U276" i="19"/>
  <c r="R276" i="19"/>
  <c r="L276" i="19"/>
  <c r="U369" i="19"/>
  <c r="R369" i="19"/>
  <c r="L369" i="19"/>
  <c r="U446" i="19"/>
  <c r="R446" i="19"/>
  <c r="L446" i="19"/>
  <c r="U109" i="18"/>
  <c r="R109" i="18"/>
  <c r="L109" i="18"/>
  <c r="U385" i="17"/>
  <c r="R385" i="17"/>
  <c r="L385" i="17"/>
  <c r="U367" i="18"/>
  <c r="R367" i="18"/>
  <c r="L367" i="18"/>
  <c r="U84" i="17"/>
  <c r="R84" i="17"/>
  <c r="L84" i="17"/>
  <c r="U262" i="17"/>
  <c r="R262" i="17"/>
  <c r="L262" i="17"/>
  <c r="U323" i="17"/>
  <c r="R323" i="17"/>
  <c r="L323" i="17"/>
  <c r="U352" i="17"/>
  <c r="R352" i="17"/>
  <c r="L352" i="17"/>
  <c r="U325" i="17"/>
  <c r="R325" i="17"/>
  <c r="L325" i="17"/>
  <c r="U371" i="18"/>
  <c r="R371" i="18"/>
  <c r="L371" i="18"/>
  <c r="U196" i="18"/>
  <c r="R196" i="18"/>
  <c r="L196" i="18"/>
  <c r="G58" i="2" s="1"/>
  <c r="U565" i="18"/>
  <c r="R565" i="18"/>
  <c r="L565" i="18"/>
  <c r="U159" i="19"/>
  <c r="R159" i="19"/>
  <c r="L159" i="19"/>
  <c r="U544" i="19"/>
  <c r="R544" i="19"/>
  <c r="L544" i="19"/>
  <c r="U87" i="18"/>
  <c r="R87" i="18"/>
  <c r="L87" i="18"/>
  <c r="U228" i="17"/>
  <c r="R228" i="17"/>
  <c r="L228" i="17"/>
  <c r="U191" i="17"/>
  <c r="R191" i="17"/>
  <c r="L191" i="17"/>
  <c r="U205" i="18"/>
  <c r="R205" i="18"/>
  <c r="L205" i="18"/>
  <c r="U202" i="18"/>
  <c r="R202" i="18"/>
  <c r="L202" i="18"/>
  <c r="U252" i="19"/>
  <c r="R252" i="19"/>
  <c r="L252" i="19"/>
  <c r="U321" i="19"/>
  <c r="R321" i="19"/>
  <c r="L321" i="19"/>
  <c r="U422" i="19"/>
  <c r="R422" i="19"/>
  <c r="L422" i="19"/>
  <c r="U93" i="18"/>
  <c r="R93" i="18"/>
  <c r="L93" i="18"/>
  <c r="U369" i="17"/>
  <c r="R369" i="17"/>
  <c r="L369" i="17"/>
  <c r="U351" i="18"/>
  <c r="R351" i="18"/>
  <c r="L351" i="18"/>
  <c r="U223" i="17"/>
  <c r="R223" i="17"/>
  <c r="L223" i="17"/>
  <c r="U246" i="17"/>
  <c r="R246" i="17"/>
  <c r="L246" i="17"/>
  <c r="U243" i="17"/>
  <c r="R243" i="17"/>
  <c r="L243" i="17"/>
  <c r="U495" i="19"/>
  <c r="R495" i="19"/>
  <c r="L495" i="19"/>
  <c r="U580" i="19"/>
  <c r="R580" i="19"/>
  <c r="L580" i="19"/>
  <c r="U183" i="18"/>
  <c r="R183" i="18"/>
  <c r="L183" i="18"/>
  <c r="U112" i="18"/>
  <c r="R112" i="18"/>
  <c r="L112" i="18"/>
  <c r="U365" i="18"/>
  <c r="R365" i="18"/>
  <c r="L365" i="18"/>
  <c r="U442" i="18"/>
  <c r="R442" i="18"/>
  <c r="L442" i="18"/>
  <c r="U368" i="19"/>
  <c r="R368" i="19"/>
  <c r="L368" i="19"/>
  <c r="U177" i="17"/>
  <c r="R177" i="17"/>
  <c r="L177" i="17"/>
  <c r="U140" i="17"/>
  <c r="R140" i="17"/>
  <c r="L140" i="17"/>
  <c r="U115" i="17"/>
  <c r="R115" i="17"/>
  <c r="L115" i="17"/>
  <c r="U327" i="19"/>
  <c r="R327" i="19"/>
  <c r="L327" i="19"/>
  <c r="U476" i="19"/>
  <c r="R476" i="19"/>
  <c r="L476" i="19"/>
  <c r="U115" i="18"/>
  <c r="R115" i="18"/>
  <c r="L115" i="18"/>
  <c r="U359" i="17"/>
  <c r="R359" i="17"/>
  <c r="L359" i="17"/>
  <c r="U293" i="18"/>
  <c r="R293" i="18"/>
  <c r="L293" i="18"/>
  <c r="U198" i="18"/>
  <c r="R198" i="18"/>
  <c r="L198" i="18"/>
  <c r="U204" i="19"/>
  <c r="R204" i="19"/>
  <c r="L204" i="19"/>
  <c r="U242" i="17"/>
  <c r="R242" i="17"/>
  <c r="L242" i="17"/>
  <c r="U225" i="17"/>
  <c r="R225" i="17"/>
  <c r="L225" i="17"/>
  <c r="U204" i="17"/>
  <c r="R204" i="17"/>
  <c r="L204" i="17"/>
  <c r="U113" i="18"/>
  <c r="R113" i="18"/>
  <c r="L113" i="18"/>
  <c r="U110" i="18"/>
  <c r="R110" i="18"/>
  <c r="L110" i="18"/>
  <c r="U563" i="18"/>
  <c r="R563" i="18"/>
  <c r="L563" i="18"/>
  <c r="U80" i="19"/>
  <c r="R80" i="19"/>
  <c r="L80" i="19"/>
  <c r="U326" i="19"/>
  <c r="R326" i="19"/>
  <c r="L326" i="19"/>
  <c r="U276" i="17"/>
  <c r="R276" i="17"/>
  <c r="L276" i="17"/>
  <c r="U273" i="17"/>
  <c r="R273" i="17"/>
  <c r="L273" i="17"/>
  <c r="U179" i="18"/>
  <c r="R179" i="18"/>
  <c r="L179" i="18"/>
  <c r="G41" i="2" s="1"/>
  <c r="U143" i="17"/>
  <c r="R143" i="17"/>
  <c r="L143" i="17"/>
  <c r="U154" i="17"/>
  <c r="R154" i="17"/>
  <c r="L154" i="17"/>
  <c r="U8" i="18"/>
  <c r="L8" i="18"/>
  <c r="K8" i="18"/>
  <c r="T8" i="18"/>
  <c r="R8" i="18"/>
  <c r="U606" i="17"/>
  <c r="L606" i="17"/>
  <c r="R606" i="17"/>
  <c r="U488" i="17"/>
  <c r="L488" i="17"/>
  <c r="R488" i="17"/>
  <c r="L498" i="17"/>
  <c r="U498" i="17"/>
  <c r="R498" i="17"/>
  <c r="U69" i="17"/>
  <c r="L69" i="17"/>
  <c r="F75" i="2" s="1"/>
  <c r="F103" i="2" s="1"/>
  <c r="R69" i="17"/>
  <c r="U524" i="17"/>
  <c r="L524" i="17"/>
  <c r="R524" i="17"/>
  <c r="U330" i="18"/>
  <c r="L330" i="18"/>
  <c r="R330" i="18"/>
  <c r="U280" i="17"/>
  <c r="L280" i="17"/>
  <c r="R280" i="17"/>
  <c r="U560" i="18"/>
  <c r="L560" i="18"/>
  <c r="R560" i="18"/>
  <c r="L355" i="19"/>
  <c r="U355" i="19"/>
  <c r="R355" i="19"/>
  <c r="L362" i="18"/>
  <c r="U362" i="18"/>
  <c r="R362" i="18"/>
  <c r="U309" i="19"/>
  <c r="L309" i="19"/>
  <c r="R309" i="19"/>
  <c r="U522" i="19"/>
  <c r="R522" i="19"/>
  <c r="L522" i="19"/>
  <c r="U419" i="17"/>
  <c r="R419" i="17"/>
  <c r="L419" i="17"/>
  <c r="U269" i="19"/>
  <c r="L269" i="19"/>
  <c r="H62" i="2" s="1"/>
  <c r="R269" i="19"/>
  <c r="L66" i="19"/>
  <c r="H72" i="2" s="1"/>
  <c r="U66" i="19"/>
  <c r="R66" i="19"/>
  <c r="U322" i="17"/>
  <c r="R322" i="17"/>
  <c r="L322" i="17"/>
  <c r="U63" i="17"/>
  <c r="R63" i="17"/>
  <c r="L63" i="17"/>
  <c r="U461" i="19"/>
  <c r="R461" i="19"/>
  <c r="L461" i="19"/>
  <c r="U506" i="19"/>
  <c r="R506" i="19"/>
  <c r="L506" i="19"/>
  <c r="U458" i="19"/>
  <c r="R458" i="19"/>
  <c r="L458" i="19"/>
  <c r="U286" i="18"/>
  <c r="R286" i="18"/>
  <c r="L286" i="18"/>
  <c r="U213" i="17"/>
  <c r="R213" i="17"/>
  <c r="L213" i="17"/>
  <c r="U150" i="18"/>
  <c r="L150" i="18"/>
  <c r="R150" i="18"/>
  <c r="U83" i="17"/>
  <c r="R83" i="17"/>
  <c r="L83" i="17"/>
  <c r="U249" i="17"/>
  <c r="R249" i="17"/>
  <c r="L249" i="17"/>
  <c r="U139" i="18"/>
  <c r="R139" i="18"/>
  <c r="L139" i="18"/>
  <c r="R15" i="17"/>
  <c r="U15" i="17"/>
  <c r="L15" i="17"/>
  <c r="U600" i="19"/>
  <c r="R600" i="19"/>
  <c r="L600" i="19"/>
  <c r="U282" i="17"/>
  <c r="R282" i="17"/>
  <c r="L282" i="17"/>
  <c r="U144" i="17"/>
  <c r="R144" i="17"/>
  <c r="L144" i="17"/>
  <c r="U302" i="17"/>
  <c r="R302" i="17"/>
  <c r="L302" i="17"/>
  <c r="U159" i="17"/>
  <c r="R159" i="17"/>
  <c r="L159" i="17"/>
  <c r="U496" i="18"/>
  <c r="L496" i="18"/>
  <c r="R496" i="18"/>
  <c r="U499" i="17"/>
  <c r="L499" i="17"/>
  <c r="R499" i="17"/>
  <c r="L406" i="17"/>
  <c r="R406" i="17"/>
  <c r="U406" i="17"/>
  <c r="L450" i="17"/>
  <c r="U450" i="17"/>
  <c r="R450" i="17"/>
  <c r="U558" i="17"/>
  <c r="L558" i="17"/>
  <c r="R558" i="17"/>
  <c r="L575" i="19"/>
  <c r="U575" i="19"/>
  <c r="R575" i="19"/>
  <c r="L308" i="17"/>
  <c r="U308" i="17"/>
  <c r="R308" i="17"/>
  <c r="U587" i="18"/>
  <c r="R587" i="18"/>
  <c r="L587" i="18"/>
  <c r="U293" i="19"/>
  <c r="L293" i="19"/>
  <c r="R293" i="19"/>
  <c r="U185" i="18"/>
  <c r="R185" i="18"/>
  <c r="L185" i="18"/>
  <c r="G47" i="2" s="1"/>
  <c r="U545" i="18"/>
  <c r="L545" i="18"/>
  <c r="R545" i="18"/>
  <c r="L248" i="18"/>
  <c r="U248" i="18"/>
  <c r="R248" i="18"/>
  <c r="U402" i="18"/>
  <c r="R402" i="18"/>
  <c r="L402" i="18"/>
  <c r="U287" i="19"/>
  <c r="R287" i="19"/>
  <c r="L287" i="19"/>
  <c r="L170" i="19"/>
  <c r="U170" i="19"/>
  <c r="R170" i="19"/>
  <c r="U277" i="19"/>
  <c r="R277" i="19"/>
  <c r="L277" i="19"/>
  <c r="U372" i="17"/>
  <c r="R372" i="17"/>
  <c r="L372" i="17"/>
  <c r="U265" i="17"/>
  <c r="R265" i="17"/>
  <c r="L265" i="17"/>
  <c r="U275" i="18"/>
  <c r="R275" i="18"/>
  <c r="L275" i="18"/>
  <c r="R369" i="18"/>
  <c r="L369" i="18"/>
  <c r="U369" i="18"/>
  <c r="L202" i="19"/>
  <c r="U202" i="19"/>
  <c r="R202" i="19"/>
  <c r="U16" i="18"/>
  <c r="L16" i="18"/>
  <c r="G18" i="2" s="1"/>
  <c r="R16" i="18"/>
  <c r="U269" i="18"/>
  <c r="R269" i="18"/>
  <c r="L269" i="18"/>
  <c r="U333" i="17"/>
  <c r="R333" i="17"/>
  <c r="L333" i="17"/>
  <c r="U171" i="19"/>
  <c r="R171" i="19"/>
  <c r="L171" i="19"/>
  <c r="U320" i="19"/>
  <c r="R320" i="19"/>
  <c r="L320" i="19"/>
  <c r="L23" i="17"/>
  <c r="U23" i="17"/>
  <c r="R23" i="17"/>
  <c r="U59" i="17"/>
  <c r="L59" i="17"/>
  <c r="R59" i="17"/>
  <c r="U366" i="17"/>
  <c r="L366" i="17"/>
  <c r="R366" i="17"/>
  <c r="U489" i="18"/>
  <c r="L489" i="18"/>
  <c r="R489" i="18"/>
  <c r="U544" i="17"/>
  <c r="L544" i="17"/>
  <c r="R544" i="17"/>
  <c r="U604" i="17"/>
  <c r="L604" i="17"/>
  <c r="R604" i="17"/>
  <c r="L445" i="17"/>
  <c r="U445" i="17"/>
  <c r="R445" i="17"/>
  <c r="U531" i="17"/>
  <c r="L531" i="17"/>
  <c r="R531" i="17"/>
  <c r="U11" i="17"/>
  <c r="L11" i="17"/>
  <c r="F11" i="2" s="1"/>
  <c r="R11" i="17"/>
  <c r="U455" i="17"/>
  <c r="L455" i="17"/>
  <c r="R455" i="17"/>
  <c r="U438" i="17"/>
  <c r="L438" i="17"/>
  <c r="R438" i="17"/>
  <c r="L581" i="17"/>
  <c r="U581" i="17"/>
  <c r="R581" i="17"/>
  <c r="U460" i="17"/>
  <c r="L460" i="17"/>
  <c r="R460" i="17"/>
  <c r="U484" i="17"/>
  <c r="L484" i="17"/>
  <c r="R484" i="17"/>
  <c r="U578" i="17"/>
  <c r="L578" i="17"/>
  <c r="R578" i="17"/>
  <c r="U530" i="17"/>
  <c r="L530" i="17"/>
  <c r="R530" i="17"/>
  <c r="U500" i="17"/>
  <c r="L500" i="17"/>
  <c r="R500" i="17"/>
  <c r="U591" i="17"/>
  <c r="L591" i="17"/>
  <c r="R591" i="17"/>
  <c r="U398" i="17"/>
  <c r="L398" i="17"/>
  <c r="R398" i="17"/>
  <c r="U480" i="18"/>
  <c r="L480" i="18"/>
  <c r="R480" i="18"/>
  <c r="U605" i="17"/>
  <c r="L605" i="17"/>
  <c r="R605" i="17"/>
  <c r="U466" i="17"/>
  <c r="L466" i="17"/>
  <c r="R466" i="17"/>
  <c r="U109" i="17"/>
  <c r="L109" i="17"/>
  <c r="R109" i="17"/>
  <c r="U339" i="18"/>
  <c r="L339" i="18"/>
  <c r="R339" i="18"/>
  <c r="U490" i="17"/>
  <c r="L490" i="17"/>
  <c r="R490" i="17"/>
  <c r="U441" i="17"/>
  <c r="L441" i="17"/>
  <c r="R441" i="17"/>
  <c r="U523" i="17"/>
  <c r="R523" i="17"/>
  <c r="L523" i="17"/>
  <c r="U381" i="17"/>
  <c r="L381" i="17"/>
  <c r="R381" i="17"/>
  <c r="U439" i="17"/>
  <c r="L439" i="17"/>
  <c r="R439" i="17"/>
  <c r="U556" i="17"/>
  <c r="R556" i="17"/>
  <c r="L556" i="17"/>
  <c r="U533" i="17"/>
  <c r="L533" i="17"/>
  <c r="R533" i="17"/>
  <c r="L456" i="17"/>
  <c r="U456" i="17"/>
  <c r="R456" i="17"/>
  <c r="U497" i="18"/>
  <c r="L497" i="18"/>
  <c r="R497" i="18"/>
  <c r="L592" i="18"/>
  <c r="U592" i="18"/>
  <c r="R592" i="18"/>
  <c r="U268" i="17"/>
  <c r="L268" i="17"/>
  <c r="R268" i="17"/>
  <c r="U479" i="18"/>
  <c r="L479" i="18"/>
  <c r="R479" i="18"/>
  <c r="U543" i="18"/>
  <c r="L543" i="18"/>
  <c r="R543" i="18"/>
  <c r="L288" i="17"/>
  <c r="U288" i="17"/>
  <c r="R288" i="17"/>
  <c r="U486" i="18"/>
  <c r="L486" i="18"/>
  <c r="R486" i="18"/>
  <c r="U591" i="18"/>
  <c r="L591" i="18"/>
  <c r="R591" i="18"/>
  <c r="L39" i="17"/>
  <c r="U39" i="17"/>
  <c r="R39" i="17"/>
  <c r="U493" i="18"/>
  <c r="L493" i="18"/>
  <c r="R493" i="18"/>
  <c r="U291" i="18"/>
  <c r="L291" i="18"/>
  <c r="R291" i="18"/>
  <c r="U370" i="17"/>
  <c r="L370" i="17"/>
  <c r="R370" i="17"/>
  <c r="U524" i="18"/>
  <c r="L524" i="18"/>
  <c r="R524" i="18"/>
  <c r="U460" i="18"/>
  <c r="L460" i="18"/>
  <c r="R460" i="18"/>
  <c r="U594" i="19"/>
  <c r="L594" i="19"/>
  <c r="R594" i="19"/>
  <c r="U507" i="18"/>
  <c r="L507" i="18"/>
  <c r="R507" i="18"/>
  <c r="L315" i="18"/>
  <c r="U315" i="18"/>
  <c r="R315" i="18"/>
  <c r="U506" i="18"/>
  <c r="L506" i="18"/>
  <c r="R506" i="18"/>
  <c r="U311" i="18"/>
  <c r="L311" i="18"/>
  <c r="R311" i="18"/>
  <c r="L294" i="18"/>
  <c r="U294" i="18"/>
  <c r="R294" i="18"/>
  <c r="U561" i="19"/>
  <c r="L561" i="19"/>
  <c r="R561" i="19"/>
  <c r="U467" i="19"/>
  <c r="L467" i="19"/>
  <c r="R467" i="19"/>
  <c r="L441" i="19"/>
  <c r="U441" i="19"/>
  <c r="R441" i="19"/>
  <c r="U551" i="19"/>
  <c r="L551" i="19"/>
  <c r="R551" i="19"/>
  <c r="L210" i="19"/>
  <c r="U210" i="19"/>
  <c r="R210" i="19"/>
  <c r="U434" i="19"/>
  <c r="R434" i="19"/>
  <c r="L434" i="19"/>
  <c r="L543" i="19"/>
  <c r="U543" i="19"/>
  <c r="R543" i="19"/>
  <c r="U565" i="19"/>
  <c r="L565" i="19"/>
  <c r="R565" i="19"/>
  <c r="U305" i="18"/>
  <c r="L305" i="18"/>
  <c r="R305" i="18"/>
  <c r="U87" i="19"/>
  <c r="L87" i="19"/>
  <c r="R87" i="19"/>
  <c r="R290" i="19"/>
  <c r="L290" i="19"/>
  <c r="U290" i="19"/>
  <c r="U557" i="18"/>
  <c r="L557" i="18"/>
  <c r="R557" i="18"/>
  <c r="U432" i="18"/>
  <c r="R432" i="18"/>
  <c r="L432" i="18"/>
  <c r="U322" i="18"/>
  <c r="L322" i="18"/>
  <c r="R322" i="18"/>
  <c r="L199" i="19"/>
  <c r="U199" i="19"/>
  <c r="R199" i="19"/>
  <c r="U430" i="19"/>
  <c r="R430" i="19"/>
  <c r="L430" i="19"/>
  <c r="L139" i="19"/>
  <c r="U139" i="19"/>
  <c r="R139" i="19"/>
  <c r="R413" i="19"/>
  <c r="U413" i="19"/>
  <c r="L413" i="19"/>
  <c r="U545" i="19"/>
  <c r="L545" i="19"/>
  <c r="R545" i="19"/>
  <c r="U351" i="19"/>
  <c r="L351" i="19"/>
  <c r="R351" i="19"/>
  <c r="U251" i="19"/>
  <c r="L251" i="19"/>
  <c r="R251" i="19"/>
  <c r="L197" i="19"/>
  <c r="U197" i="19"/>
  <c r="R197" i="19"/>
  <c r="L191" i="19"/>
  <c r="U191" i="19"/>
  <c r="R191" i="19"/>
  <c r="U354" i="19"/>
  <c r="R354" i="19"/>
  <c r="L354" i="19"/>
  <c r="U233" i="18"/>
  <c r="L233" i="18"/>
  <c r="R233" i="18"/>
  <c r="U229" i="19"/>
  <c r="L229" i="19"/>
  <c r="R229" i="19"/>
  <c r="L218" i="19"/>
  <c r="U218" i="19"/>
  <c r="R218" i="19"/>
  <c r="L246" i="18"/>
  <c r="U246" i="18"/>
  <c r="R246" i="18"/>
  <c r="U411" i="19"/>
  <c r="L411" i="19"/>
  <c r="R411" i="19"/>
  <c r="U602" i="19"/>
  <c r="L602" i="19"/>
  <c r="R602" i="19"/>
  <c r="L84" i="19"/>
  <c r="U84" i="19"/>
  <c r="R84" i="19"/>
  <c r="U105" i="19"/>
  <c r="L105" i="19"/>
  <c r="R105" i="19"/>
  <c r="L240" i="18"/>
  <c r="U240" i="18"/>
  <c r="R240" i="18"/>
  <c r="U309" i="17"/>
  <c r="R309" i="17"/>
  <c r="L309" i="17"/>
  <c r="U144" i="19"/>
  <c r="L144" i="19"/>
  <c r="R144" i="19"/>
  <c r="U319" i="19"/>
  <c r="L319" i="19"/>
  <c r="R319" i="19"/>
  <c r="U163" i="19"/>
  <c r="L163" i="19"/>
  <c r="R163" i="19"/>
  <c r="U172" i="19"/>
  <c r="L172" i="19"/>
  <c r="R172" i="19"/>
  <c r="U268" i="18"/>
  <c r="R268" i="18"/>
  <c r="L268" i="18"/>
  <c r="U296" i="19"/>
  <c r="L296" i="19"/>
  <c r="R296" i="19"/>
  <c r="U14" i="19"/>
  <c r="L14" i="19"/>
  <c r="R14" i="19"/>
  <c r="L96" i="19"/>
  <c r="U96" i="19"/>
  <c r="R96" i="19"/>
  <c r="U358" i="18"/>
  <c r="L358" i="18"/>
  <c r="R358" i="18"/>
  <c r="U91" i="19"/>
  <c r="L91" i="19"/>
  <c r="R91" i="19"/>
  <c r="L68" i="19"/>
  <c r="H74" i="2" s="1"/>
  <c r="U68" i="19"/>
  <c r="R68" i="19"/>
  <c r="U26" i="19"/>
  <c r="R26" i="19"/>
  <c r="L26" i="19"/>
  <c r="U267" i="19"/>
  <c r="R267" i="19"/>
  <c r="L267" i="19"/>
  <c r="L124" i="19"/>
  <c r="U124" i="19"/>
  <c r="R124" i="19"/>
  <c r="U272" i="19"/>
  <c r="L272" i="19"/>
  <c r="R272" i="19"/>
  <c r="U197" i="18"/>
  <c r="L197" i="18"/>
  <c r="G59" i="2" s="1"/>
  <c r="R197" i="18"/>
  <c r="R223" i="19"/>
  <c r="L223" i="19"/>
  <c r="U223" i="19"/>
  <c r="U395" i="17"/>
  <c r="R395" i="17"/>
  <c r="L395" i="17"/>
  <c r="U75" i="17"/>
  <c r="R75" i="17"/>
  <c r="L75" i="17"/>
  <c r="U254" i="19"/>
  <c r="L254" i="19"/>
  <c r="R254" i="19"/>
  <c r="L64" i="19"/>
  <c r="H70" i="2" s="1"/>
  <c r="U64" i="19"/>
  <c r="R64" i="19"/>
  <c r="R132" i="19"/>
  <c r="L132" i="19"/>
  <c r="U132" i="19"/>
  <c r="U67" i="17"/>
  <c r="R67" i="17"/>
  <c r="L67" i="17"/>
  <c r="U267" i="17"/>
  <c r="R267" i="17"/>
  <c r="L267" i="17"/>
  <c r="U494" i="19"/>
  <c r="R494" i="19"/>
  <c r="L494" i="19"/>
  <c r="L376" i="18"/>
  <c r="U376" i="18"/>
  <c r="R376" i="18"/>
  <c r="U17" i="17"/>
  <c r="R17" i="17"/>
  <c r="L17" i="17"/>
  <c r="U72" i="17"/>
  <c r="R72" i="17"/>
  <c r="L72" i="17"/>
  <c r="U331" i="17"/>
  <c r="R331" i="17"/>
  <c r="L331" i="17"/>
  <c r="U257" i="19"/>
  <c r="R257" i="19"/>
  <c r="L257" i="19"/>
  <c r="L437" i="18"/>
  <c r="U437" i="18"/>
  <c r="R437" i="18"/>
  <c r="R126" i="19"/>
  <c r="L126" i="19"/>
  <c r="U126" i="19"/>
  <c r="U73" i="18"/>
  <c r="R73" i="18"/>
  <c r="L73" i="18"/>
  <c r="U52" i="19"/>
  <c r="L52" i="19"/>
  <c r="R52" i="19"/>
  <c r="U28" i="18"/>
  <c r="L28" i="18"/>
  <c r="R28" i="18"/>
  <c r="U235" i="17"/>
  <c r="R235" i="17"/>
  <c r="L235" i="17"/>
  <c r="U310" i="19"/>
  <c r="R310" i="19"/>
  <c r="L310" i="19"/>
  <c r="L72" i="19"/>
  <c r="H79" i="2" s="1"/>
  <c r="U72" i="19"/>
  <c r="R72" i="19"/>
  <c r="U58" i="19"/>
  <c r="L58" i="19"/>
  <c r="R58" i="19"/>
  <c r="U9" i="17"/>
  <c r="L9" i="17"/>
  <c r="F10" i="2" s="1"/>
  <c r="R9" i="17"/>
  <c r="U47" i="17"/>
  <c r="R47" i="17"/>
  <c r="L47" i="17"/>
  <c r="F49" i="2" s="1"/>
  <c r="U307" i="17"/>
  <c r="R307" i="17"/>
  <c r="L307" i="17"/>
  <c r="U224" i="18"/>
  <c r="R224" i="18"/>
  <c r="L224" i="18"/>
  <c r="U253" i="18"/>
  <c r="L253" i="18"/>
  <c r="R253" i="18"/>
  <c r="U71" i="19"/>
  <c r="L71" i="19"/>
  <c r="H77" i="2" s="1"/>
  <c r="R71" i="19"/>
  <c r="U54" i="19"/>
  <c r="R54" i="19"/>
  <c r="L54" i="19"/>
  <c r="U36" i="17"/>
  <c r="L36" i="17"/>
  <c r="R36" i="17"/>
  <c r="U26" i="17"/>
  <c r="L26" i="17"/>
  <c r="R26" i="17"/>
  <c r="U299" i="17"/>
  <c r="R299" i="17"/>
  <c r="L299" i="17"/>
  <c r="U156" i="18"/>
  <c r="R156" i="18"/>
  <c r="L156" i="18"/>
  <c r="U374" i="18"/>
  <c r="R374" i="18"/>
  <c r="L374" i="18"/>
  <c r="U239" i="18"/>
  <c r="L239" i="18"/>
  <c r="R239" i="18"/>
  <c r="U24" i="18"/>
  <c r="R24" i="18"/>
  <c r="L24" i="18"/>
  <c r="U51" i="18"/>
  <c r="L51" i="18"/>
  <c r="R51" i="18"/>
  <c r="U133" i="19"/>
  <c r="R133" i="19"/>
  <c r="L133" i="19"/>
  <c r="U232" i="17"/>
  <c r="R232" i="17"/>
  <c r="L232" i="17"/>
  <c r="U304" i="19"/>
  <c r="R304" i="19"/>
  <c r="L304" i="19"/>
  <c r="R412" i="18"/>
  <c r="U412" i="18"/>
  <c r="L412" i="18"/>
  <c r="U68" i="18"/>
  <c r="R68" i="18"/>
  <c r="L68" i="18"/>
  <c r="U24" i="17"/>
  <c r="R24" i="17"/>
  <c r="L24" i="17"/>
  <c r="F26" i="2" s="1"/>
  <c r="U284" i="18"/>
  <c r="R284" i="18"/>
  <c r="L284" i="18"/>
  <c r="U230" i="18"/>
  <c r="R230" i="18"/>
  <c r="L230" i="18"/>
  <c r="U226" i="17"/>
  <c r="R226" i="17"/>
  <c r="L226" i="17"/>
  <c r="U430" i="18"/>
  <c r="R430" i="18"/>
  <c r="L430" i="18"/>
  <c r="U34" i="19"/>
  <c r="R34" i="19"/>
  <c r="L34" i="19"/>
  <c r="H36" i="2" s="1"/>
  <c r="U34" i="17"/>
  <c r="R34" i="17"/>
  <c r="L34" i="17"/>
  <c r="U12" i="17"/>
  <c r="L12" i="17"/>
  <c r="F13" i="2" s="1"/>
  <c r="R12" i="17"/>
  <c r="U275" i="17"/>
  <c r="R275" i="17"/>
  <c r="L275" i="17"/>
  <c r="U279" i="17"/>
  <c r="R279" i="17"/>
  <c r="L279" i="17"/>
  <c r="U215" i="18"/>
  <c r="R215" i="18"/>
  <c r="L215" i="18"/>
  <c r="U144" i="18"/>
  <c r="R144" i="18"/>
  <c r="L144" i="18"/>
  <c r="U397" i="18"/>
  <c r="R397" i="18"/>
  <c r="L397" i="18"/>
  <c r="U554" i="18"/>
  <c r="R554" i="18"/>
  <c r="L554" i="18"/>
  <c r="U448" i="19"/>
  <c r="R448" i="19"/>
  <c r="L448" i="19"/>
  <c r="U209" i="17"/>
  <c r="R209" i="17"/>
  <c r="L209" i="17"/>
  <c r="U176" i="17"/>
  <c r="R176" i="17"/>
  <c r="L176" i="17"/>
  <c r="U147" i="17"/>
  <c r="R147" i="17"/>
  <c r="L147" i="17"/>
  <c r="U151" i="18"/>
  <c r="L151" i="18"/>
  <c r="R151" i="18"/>
  <c r="U154" i="18"/>
  <c r="R154" i="18"/>
  <c r="L154" i="18"/>
  <c r="U100" i="19"/>
  <c r="R100" i="19"/>
  <c r="L100" i="19"/>
  <c r="U225" i="19"/>
  <c r="R225" i="19"/>
  <c r="L225" i="19"/>
  <c r="U374" i="19"/>
  <c r="R374" i="19"/>
  <c r="L374" i="19"/>
  <c r="U356" i="17"/>
  <c r="R356" i="17"/>
  <c r="L356" i="17"/>
  <c r="U313" i="17"/>
  <c r="R313" i="17"/>
  <c r="L313" i="17"/>
  <c r="U219" i="18"/>
  <c r="R219" i="18"/>
  <c r="L219" i="18"/>
  <c r="U179" i="17"/>
  <c r="R179" i="17"/>
  <c r="L179" i="17"/>
  <c r="U194" i="17"/>
  <c r="R194" i="17"/>
  <c r="L194" i="17"/>
  <c r="U259" i="17"/>
  <c r="R259" i="17"/>
  <c r="L259" i="17"/>
  <c r="U599" i="19"/>
  <c r="R599" i="19"/>
  <c r="L599" i="19"/>
  <c r="U237" i="17"/>
  <c r="R237" i="17"/>
  <c r="L237" i="17"/>
  <c r="U199" i="18"/>
  <c r="R199" i="18"/>
  <c r="L199" i="18"/>
  <c r="U128" i="18"/>
  <c r="R128" i="18"/>
  <c r="L128" i="18"/>
  <c r="U381" i="18"/>
  <c r="R381" i="18"/>
  <c r="L381" i="18"/>
  <c r="U538" i="18"/>
  <c r="R538" i="18"/>
  <c r="L538" i="18"/>
  <c r="U416" i="19"/>
  <c r="R416" i="19"/>
  <c r="L416" i="19"/>
  <c r="U193" i="17"/>
  <c r="R193" i="17"/>
  <c r="L193" i="17"/>
  <c r="U160" i="17"/>
  <c r="R160" i="17"/>
  <c r="L160" i="17"/>
  <c r="U131" i="17"/>
  <c r="R131" i="17"/>
  <c r="L131" i="17"/>
  <c r="U137" i="18"/>
  <c r="R137" i="18"/>
  <c r="L137" i="18"/>
  <c r="U134" i="18"/>
  <c r="R134" i="18"/>
  <c r="L134" i="18"/>
  <c r="U603" i="18"/>
  <c r="R603" i="18"/>
  <c r="L603" i="18"/>
  <c r="U189" i="19"/>
  <c r="R189" i="19"/>
  <c r="L189" i="19"/>
  <c r="U350" i="19"/>
  <c r="R350" i="19"/>
  <c r="L350" i="19"/>
  <c r="U340" i="17"/>
  <c r="R340" i="17"/>
  <c r="L340" i="17"/>
  <c r="U297" i="17"/>
  <c r="R297" i="17"/>
  <c r="L297" i="17"/>
  <c r="U203" i="18"/>
  <c r="R203" i="18"/>
  <c r="L203" i="18"/>
  <c r="U163" i="17"/>
  <c r="R163" i="17"/>
  <c r="L163" i="17"/>
  <c r="U178" i="17"/>
  <c r="R178" i="17"/>
  <c r="L178" i="17"/>
  <c r="U330" i="19"/>
  <c r="R330" i="19"/>
  <c r="L330" i="19"/>
  <c r="U343" i="19"/>
  <c r="R343" i="19"/>
  <c r="L343" i="19"/>
  <c r="U508" i="19"/>
  <c r="R508" i="19"/>
  <c r="L508" i="19"/>
  <c r="U123" i="18"/>
  <c r="R123" i="18"/>
  <c r="L123" i="18"/>
  <c r="U375" i="17"/>
  <c r="R375" i="17"/>
  <c r="L375" i="17"/>
  <c r="U301" i="18"/>
  <c r="R301" i="18"/>
  <c r="L301" i="18"/>
  <c r="U206" i="18"/>
  <c r="R206" i="18"/>
  <c r="L206" i="18"/>
  <c r="G72" i="2" s="1"/>
  <c r="U212" i="19"/>
  <c r="R212" i="19"/>
  <c r="L212" i="19"/>
  <c r="U250" i="17"/>
  <c r="R250" i="17"/>
  <c r="L250" i="17"/>
  <c r="U233" i="17"/>
  <c r="R233" i="17"/>
  <c r="L233" i="17"/>
  <c r="U212" i="17"/>
  <c r="R212" i="17"/>
  <c r="L212" i="17"/>
  <c r="U103" i="19"/>
  <c r="R103" i="19"/>
  <c r="L103" i="19"/>
  <c r="U396" i="19"/>
  <c r="R396" i="19"/>
  <c r="L396" i="19"/>
  <c r="U274" i="17"/>
  <c r="R274" i="17"/>
  <c r="L274" i="17"/>
  <c r="U295" i="17"/>
  <c r="R295" i="17"/>
  <c r="L295" i="17"/>
  <c r="U209" i="18"/>
  <c r="R209" i="18"/>
  <c r="L209" i="18"/>
  <c r="U130" i="18"/>
  <c r="R130" i="18"/>
  <c r="L130" i="18"/>
  <c r="U583" i="18"/>
  <c r="R583" i="18"/>
  <c r="L583" i="18"/>
  <c r="U174" i="17"/>
  <c r="R174" i="17"/>
  <c r="L174" i="17"/>
  <c r="U151" i="17"/>
  <c r="L151" i="17"/>
  <c r="R151" i="17"/>
  <c r="U136" i="17"/>
  <c r="R136" i="17"/>
  <c r="L136" i="17"/>
  <c r="U400" i="17"/>
  <c r="R400" i="17"/>
  <c r="L400" i="17"/>
  <c r="U357" i="17"/>
  <c r="R357" i="17"/>
  <c r="L357" i="17"/>
  <c r="U403" i="18"/>
  <c r="R403" i="18"/>
  <c r="L403" i="18"/>
  <c r="U232" i="18"/>
  <c r="R232" i="18"/>
  <c r="L232" i="18"/>
  <c r="U605" i="18"/>
  <c r="R605" i="18"/>
  <c r="L605" i="18"/>
  <c r="U331" i="19"/>
  <c r="R331" i="19"/>
  <c r="L331" i="19"/>
  <c r="U576" i="19"/>
  <c r="R576" i="19"/>
  <c r="L576" i="19"/>
  <c r="U119" i="18"/>
  <c r="R119" i="18"/>
  <c r="L119" i="18"/>
  <c r="U19" i="17"/>
  <c r="R19" i="17"/>
  <c r="L19" i="17"/>
  <c r="U221" i="17"/>
  <c r="R221" i="17"/>
  <c r="L221" i="17"/>
  <c r="U8" i="19"/>
  <c r="L8" i="19"/>
  <c r="R8" i="19"/>
  <c r="K8" i="19"/>
  <c r="T8" i="19"/>
  <c r="L541" i="1"/>
  <c r="U541" i="1"/>
  <c r="L512" i="1"/>
  <c r="U512" i="1"/>
  <c r="L569" i="1"/>
  <c r="U569" i="1"/>
  <c r="L591" i="1"/>
  <c r="U591" i="1"/>
  <c r="L534" i="1"/>
  <c r="U534" i="1"/>
  <c r="L580" i="1"/>
  <c r="U580" i="1"/>
  <c r="L528" i="1"/>
  <c r="U528" i="1"/>
  <c r="L530" i="1"/>
  <c r="U530" i="1"/>
  <c r="L527" i="1"/>
  <c r="U527" i="1"/>
  <c r="L584" i="1"/>
  <c r="U584" i="1"/>
  <c r="L532" i="1"/>
  <c r="U532" i="1"/>
  <c r="L562" i="1"/>
  <c r="U562" i="1"/>
  <c r="L579" i="1"/>
  <c r="U579" i="1"/>
  <c r="L550" i="1"/>
  <c r="U550" i="1"/>
  <c r="L538" i="1"/>
  <c r="U538" i="1"/>
  <c r="L521" i="1"/>
  <c r="U521" i="1"/>
  <c r="L570" i="1"/>
  <c r="U570" i="1"/>
  <c r="L526" i="1"/>
  <c r="U526" i="1"/>
  <c r="L536" i="1"/>
  <c r="U536" i="1"/>
  <c r="L537" i="1"/>
  <c r="U537" i="1"/>
  <c r="L540" i="1"/>
  <c r="U540" i="1"/>
  <c r="L518" i="1"/>
  <c r="U518" i="1"/>
  <c r="L544" i="1"/>
  <c r="U544" i="1"/>
  <c r="L566" i="1"/>
  <c r="U566" i="1"/>
  <c r="L587" i="1"/>
  <c r="U587" i="1"/>
  <c r="L546" i="1"/>
  <c r="U546" i="1"/>
  <c r="L533" i="1"/>
  <c r="U533" i="1"/>
  <c r="L583" i="1"/>
  <c r="U583" i="1"/>
  <c r="L605" i="1"/>
  <c r="U605" i="1"/>
  <c r="L581" i="1"/>
  <c r="U581" i="1"/>
  <c r="L565" i="1"/>
  <c r="U565" i="1"/>
  <c r="L513" i="1"/>
  <c r="U513" i="1"/>
  <c r="L586" i="1"/>
  <c r="U586" i="1"/>
  <c r="L554" i="1"/>
  <c r="U554" i="1"/>
  <c r="L606" i="1"/>
  <c r="U606" i="1"/>
  <c r="L547" i="1"/>
  <c r="U547" i="1"/>
  <c r="L571" i="1"/>
  <c r="U571" i="1"/>
  <c r="L519" i="1"/>
  <c r="U519" i="1"/>
  <c r="L585" i="1"/>
  <c r="U585" i="1"/>
  <c r="L543" i="1"/>
  <c r="U543" i="1"/>
  <c r="L592" i="1"/>
  <c r="U592" i="1"/>
  <c r="L556" i="1"/>
  <c r="U556" i="1"/>
  <c r="L511" i="1"/>
  <c r="U511" i="1"/>
  <c r="L594" i="1"/>
  <c r="U594" i="1"/>
  <c r="L576" i="1"/>
  <c r="U576" i="1"/>
  <c r="L523" i="1"/>
  <c r="U523" i="1"/>
  <c r="L553" i="1"/>
  <c r="U553" i="1"/>
  <c r="L574" i="1"/>
  <c r="U574" i="1"/>
  <c r="L608" i="1"/>
  <c r="U608" i="1"/>
  <c r="L568" i="1"/>
  <c r="U568" i="1"/>
  <c r="L516" i="1"/>
  <c r="U516" i="1"/>
  <c r="L600" i="1"/>
  <c r="U600" i="1"/>
  <c r="L522" i="1"/>
  <c r="U522" i="1"/>
  <c r="L517" i="1"/>
  <c r="U517" i="1"/>
  <c r="L559" i="1"/>
  <c r="U559" i="1"/>
  <c r="L578" i="1"/>
  <c r="U578" i="1"/>
  <c r="L593" i="1"/>
  <c r="U593" i="1"/>
  <c r="L529" i="1"/>
  <c r="U529" i="1"/>
  <c r="L520" i="1"/>
  <c r="U520" i="1"/>
  <c r="L510" i="1"/>
  <c r="U510" i="1"/>
  <c r="L557" i="1"/>
  <c r="U557" i="1"/>
  <c r="L558" i="1"/>
  <c r="U558" i="1"/>
  <c r="L524" i="1"/>
  <c r="U524" i="1"/>
  <c r="L589" i="1"/>
  <c r="U589" i="1"/>
  <c r="L531" i="1"/>
  <c r="U531" i="1"/>
  <c r="L573" i="1"/>
  <c r="U573" i="1"/>
  <c r="L602" i="1"/>
  <c r="U602" i="1"/>
  <c r="L539" i="1"/>
  <c r="U539" i="1"/>
  <c r="L588" i="1"/>
  <c r="U588" i="1"/>
  <c r="L552" i="1"/>
  <c r="U552" i="1"/>
  <c r="L551" i="1"/>
  <c r="U551" i="1"/>
  <c r="L601" i="1"/>
  <c r="U601" i="1"/>
  <c r="L595" i="1"/>
  <c r="U595" i="1"/>
  <c r="L563" i="1"/>
  <c r="U563" i="1"/>
  <c r="L542" i="1"/>
  <c r="U542" i="1"/>
  <c r="L535" i="1"/>
  <c r="U535" i="1"/>
  <c r="L525" i="1"/>
  <c r="U525" i="1"/>
  <c r="L560" i="1"/>
  <c r="U560" i="1"/>
  <c r="L597" i="1"/>
  <c r="U597" i="1"/>
  <c r="L577" i="1"/>
  <c r="U577" i="1"/>
  <c r="L561" i="1"/>
  <c r="U561" i="1"/>
  <c r="L509" i="1"/>
  <c r="U509" i="1"/>
  <c r="L575" i="1"/>
  <c r="U575" i="1"/>
  <c r="L590" i="1"/>
  <c r="U590" i="1"/>
  <c r="L599" i="1"/>
  <c r="U599" i="1"/>
  <c r="L555" i="1"/>
  <c r="U555" i="1"/>
  <c r="L508" i="1"/>
  <c r="U508" i="1"/>
  <c r="L545" i="1"/>
  <c r="U545" i="1"/>
  <c r="L598" i="1"/>
  <c r="U598" i="1"/>
  <c r="L572" i="1"/>
  <c r="U572" i="1"/>
  <c r="L607" i="1"/>
  <c r="U607" i="1"/>
  <c r="L582" i="1"/>
  <c r="U582" i="1"/>
  <c r="L604" i="1"/>
  <c r="U604" i="1"/>
  <c r="L564" i="1"/>
  <c r="U564" i="1"/>
  <c r="L515" i="1"/>
  <c r="U515" i="1"/>
  <c r="L549" i="1"/>
  <c r="U549" i="1"/>
  <c r="L514" i="1"/>
  <c r="U514" i="1"/>
  <c r="L596" i="1"/>
  <c r="U596" i="1"/>
  <c r="L548" i="1"/>
  <c r="U548" i="1"/>
  <c r="L567" i="1"/>
  <c r="U567" i="1"/>
  <c r="L603" i="1"/>
  <c r="Q603" i="1"/>
  <c r="R603" i="1" s="1"/>
  <c r="R560" i="1"/>
  <c r="R577" i="1"/>
  <c r="R509" i="1"/>
  <c r="R599" i="1"/>
  <c r="R508" i="1"/>
  <c r="R598" i="1"/>
  <c r="R607" i="1"/>
  <c r="R604" i="1"/>
  <c r="R515" i="1"/>
  <c r="R514" i="1"/>
  <c r="R548" i="1"/>
  <c r="R533" i="1"/>
  <c r="R605" i="1"/>
  <c r="R565" i="1"/>
  <c r="R586" i="1"/>
  <c r="R606" i="1"/>
  <c r="R571" i="1"/>
  <c r="R585" i="1"/>
  <c r="R592" i="1"/>
  <c r="R511" i="1"/>
  <c r="R576" i="1"/>
  <c r="R553" i="1"/>
  <c r="R608" i="1"/>
  <c r="R589" i="1"/>
  <c r="R550" i="1"/>
  <c r="R531" i="1"/>
  <c r="R538" i="1"/>
  <c r="R573" i="1"/>
  <c r="R521" i="1"/>
  <c r="R602" i="1"/>
  <c r="R570" i="1"/>
  <c r="R539" i="1"/>
  <c r="R526" i="1"/>
  <c r="R588" i="1"/>
  <c r="R536" i="1"/>
  <c r="R552" i="1"/>
  <c r="R537" i="1"/>
  <c r="R551" i="1"/>
  <c r="R540" i="1"/>
  <c r="R601" i="1"/>
  <c r="R518" i="1"/>
  <c r="R595" i="1"/>
  <c r="R544" i="1"/>
  <c r="R563" i="1"/>
  <c r="R566" i="1"/>
  <c r="R542" i="1"/>
  <c r="R587" i="1"/>
  <c r="R535" i="1"/>
  <c r="R546" i="1"/>
  <c r="R525" i="1"/>
  <c r="R597" i="1"/>
  <c r="R561" i="1"/>
  <c r="R575" i="1"/>
  <c r="R590" i="1"/>
  <c r="R555" i="1"/>
  <c r="R545" i="1"/>
  <c r="R572" i="1"/>
  <c r="R582" i="1"/>
  <c r="R564" i="1"/>
  <c r="R549" i="1"/>
  <c r="R596" i="1"/>
  <c r="R567" i="1"/>
  <c r="R583" i="1"/>
  <c r="R581" i="1"/>
  <c r="R513" i="1"/>
  <c r="R554" i="1"/>
  <c r="R547" i="1"/>
  <c r="R519" i="1"/>
  <c r="R543" i="1"/>
  <c r="R556" i="1"/>
  <c r="R594" i="1"/>
  <c r="R523" i="1"/>
  <c r="R574" i="1"/>
  <c r="R568" i="1"/>
  <c r="R516" i="1"/>
  <c r="R541" i="1"/>
  <c r="R600" i="1"/>
  <c r="R512" i="1"/>
  <c r="R522" i="1"/>
  <c r="R569" i="1"/>
  <c r="R517" i="1"/>
  <c r="R591" i="1"/>
  <c r="R559" i="1"/>
  <c r="R534" i="1"/>
  <c r="R578" i="1"/>
  <c r="R580" i="1"/>
  <c r="R528" i="1"/>
  <c r="R593" i="1"/>
  <c r="R529" i="1"/>
  <c r="R530" i="1"/>
  <c r="R520" i="1"/>
  <c r="R527" i="1"/>
  <c r="R510" i="1"/>
  <c r="R584" i="1"/>
  <c r="R532" i="1"/>
  <c r="R557" i="1"/>
  <c r="R562" i="1"/>
  <c r="R558" i="1"/>
  <c r="R579" i="1"/>
  <c r="R524" i="1"/>
  <c r="E3" i="1"/>
  <c r="E4" i="1" s="1"/>
  <c r="E2" i="17" s="1"/>
  <c r="E4" i="17" s="1"/>
  <c r="E2" i="18" s="1"/>
  <c r="E4" i="18" s="1"/>
  <c r="E2" i="19" s="1"/>
  <c r="E4" i="19" s="1"/>
  <c r="D615" i="1"/>
  <c r="D616" i="1" s="1"/>
  <c r="E615" i="1"/>
  <c r="E616" i="1" s="1"/>
  <c r="S26" i="1"/>
  <c r="T615" i="19" l="1"/>
  <c r="K2" i="19" s="1"/>
  <c r="H94" i="2"/>
  <c r="H95" i="2"/>
  <c r="T615" i="17"/>
  <c r="K2" i="17" s="1"/>
  <c r="U615" i="18"/>
  <c r="K4" i="18" s="1"/>
  <c r="R615" i="18"/>
  <c r="L613" i="18" s="1"/>
  <c r="L615" i="18" s="1"/>
  <c r="L616" i="18" s="1"/>
  <c r="K3" i="18" s="1"/>
  <c r="G86" i="2"/>
  <c r="G107" i="2" s="1"/>
  <c r="G108" i="2" s="1"/>
  <c r="F86" i="2"/>
  <c r="F107" i="2" s="1"/>
  <c r="F108" i="2" s="1"/>
  <c r="R615" i="17"/>
  <c r="L613" i="17" s="1"/>
  <c r="L615" i="17" s="1"/>
  <c r="L616" i="17" s="1"/>
  <c r="K3" i="17" s="1"/>
  <c r="G95" i="2"/>
  <c r="G94" i="2"/>
  <c r="F94" i="2"/>
  <c r="F95" i="2"/>
  <c r="H86" i="2"/>
  <c r="H107" i="2" s="1"/>
  <c r="H108" i="2" s="1"/>
  <c r="R615" i="19"/>
  <c r="L613" i="19" s="1"/>
  <c r="L615" i="19" s="1"/>
  <c r="L616" i="19" s="1"/>
  <c r="K3" i="19" s="1"/>
  <c r="T615" i="18"/>
  <c r="K2" i="18" s="1"/>
  <c r="U615" i="17"/>
  <c r="K4" i="17" s="1"/>
  <c r="U615" i="19"/>
  <c r="K4" i="19" s="1"/>
  <c r="A3" i="6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04" i="2" l="1"/>
  <c r="F104" i="2"/>
  <c r="F101" i="2"/>
  <c r="F96" i="2"/>
  <c r="G96" i="2"/>
  <c r="G101" i="2"/>
  <c r="G104" i="2"/>
  <c r="H101" i="2"/>
  <c r="H96" i="2"/>
  <c r="M19" i="1"/>
  <c r="J19" i="1"/>
  <c r="U19" i="1" s="1"/>
  <c r="M27" i="1"/>
  <c r="J27" i="1"/>
  <c r="U27" i="1" s="1"/>
  <c r="M35" i="1"/>
  <c r="J35" i="1"/>
  <c r="U35" i="1" s="1"/>
  <c r="M43" i="1"/>
  <c r="J43" i="1"/>
  <c r="U43" i="1" s="1"/>
  <c r="M51" i="1"/>
  <c r="J51" i="1"/>
  <c r="U51" i="1" s="1"/>
  <c r="M59" i="1"/>
  <c r="J59" i="1"/>
  <c r="U59" i="1" s="1"/>
  <c r="M67" i="1"/>
  <c r="J67" i="1"/>
  <c r="U67" i="1" s="1"/>
  <c r="M75" i="1"/>
  <c r="J75" i="1"/>
  <c r="U75" i="1" s="1"/>
  <c r="M79" i="1"/>
  <c r="J79" i="1"/>
  <c r="U79" i="1" s="1"/>
  <c r="J83" i="1"/>
  <c r="U83" i="1" s="1"/>
  <c r="M83" i="1"/>
  <c r="J87" i="1"/>
  <c r="U87" i="1" s="1"/>
  <c r="M87" i="1"/>
  <c r="J91" i="1"/>
  <c r="U91" i="1" s="1"/>
  <c r="M91" i="1"/>
  <c r="J95" i="1"/>
  <c r="U95" i="1" s="1"/>
  <c r="M95" i="1"/>
  <c r="J99" i="1"/>
  <c r="U99" i="1" s="1"/>
  <c r="M99" i="1"/>
  <c r="J103" i="1"/>
  <c r="U103" i="1" s="1"/>
  <c r="M103" i="1"/>
  <c r="J107" i="1"/>
  <c r="U107" i="1" s="1"/>
  <c r="M107" i="1"/>
  <c r="J111" i="1"/>
  <c r="U111" i="1" s="1"/>
  <c r="M111" i="1"/>
  <c r="J115" i="1"/>
  <c r="U115" i="1" s="1"/>
  <c r="M115" i="1"/>
  <c r="J119" i="1"/>
  <c r="U119" i="1" s="1"/>
  <c r="M119" i="1"/>
  <c r="J123" i="1"/>
  <c r="U123" i="1" s="1"/>
  <c r="M123" i="1"/>
  <c r="J127" i="1"/>
  <c r="U127" i="1" s="1"/>
  <c r="M127" i="1"/>
  <c r="J131" i="1"/>
  <c r="U131" i="1" s="1"/>
  <c r="M131" i="1"/>
  <c r="J135" i="1"/>
  <c r="U135" i="1" s="1"/>
  <c r="M135" i="1"/>
  <c r="J139" i="1"/>
  <c r="U139" i="1" s="1"/>
  <c r="M139" i="1"/>
  <c r="J143" i="1"/>
  <c r="U143" i="1" s="1"/>
  <c r="M143" i="1"/>
  <c r="J147" i="1"/>
  <c r="U147" i="1" s="1"/>
  <c r="M147" i="1"/>
  <c r="J151" i="1"/>
  <c r="U151" i="1" s="1"/>
  <c r="M151" i="1"/>
  <c r="J155" i="1"/>
  <c r="U155" i="1" s="1"/>
  <c r="M155" i="1"/>
  <c r="J159" i="1"/>
  <c r="U159" i="1" s="1"/>
  <c r="M159" i="1"/>
  <c r="J163" i="1"/>
  <c r="U163" i="1" s="1"/>
  <c r="M163" i="1"/>
  <c r="J167" i="1"/>
  <c r="U167" i="1" s="1"/>
  <c r="M167" i="1"/>
  <c r="J171" i="1"/>
  <c r="U171" i="1" s="1"/>
  <c r="M171" i="1"/>
  <c r="J175" i="1"/>
  <c r="U175" i="1" s="1"/>
  <c r="M175" i="1"/>
  <c r="J179" i="1"/>
  <c r="U179" i="1" s="1"/>
  <c r="M179" i="1"/>
  <c r="J183" i="1"/>
  <c r="U183" i="1" s="1"/>
  <c r="M183" i="1"/>
  <c r="J187" i="1"/>
  <c r="U187" i="1" s="1"/>
  <c r="M187" i="1"/>
  <c r="J191" i="1"/>
  <c r="U191" i="1" s="1"/>
  <c r="M191" i="1"/>
  <c r="J195" i="1"/>
  <c r="U195" i="1" s="1"/>
  <c r="M195" i="1"/>
  <c r="J199" i="1"/>
  <c r="U199" i="1" s="1"/>
  <c r="M199" i="1"/>
  <c r="J203" i="1"/>
  <c r="U203" i="1" s="1"/>
  <c r="M203" i="1"/>
  <c r="J207" i="1"/>
  <c r="U207" i="1" s="1"/>
  <c r="M207" i="1"/>
  <c r="J211" i="1"/>
  <c r="U211" i="1" s="1"/>
  <c r="M211" i="1"/>
  <c r="J215" i="1"/>
  <c r="U215" i="1" s="1"/>
  <c r="M215" i="1"/>
  <c r="J219" i="1"/>
  <c r="U219" i="1" s="1"/>
  <c r="M219" i="1"/>
  <c r="J223" i="1"/>
  <c r="U223" i="1" s="1"/>
  <c r="M223" i="1"/>
  <c r="J227" i="1"/>
  <c r="U227" i="1" s="1"/>
  <c r="M227" i="1"/>
  <c r="J231" i="1"/>
  <c r="U231" i="1" s="1"/>
  <c r="M231" i="1"/>
  <c r="J235" i="1"/>
  <c r="U235" i="1" s="1"/>
  <c r="M235" i="1"/>
  <c r="J239" i="1"/>
  <c r="U239" i="1" s="1"/>
  <c r="M239" i="1"/>
  <c r="J243" i="1"/>
  <c r="U243" i="1" s="1"/>
  <c r="M243" i="1"/>
  <c r="J247" i="1"/>
  <c r="U247" i="1" s="1"/>
  <c r="M247" i="1"/>
  <c r="J251" i="1"/>
  <c r="U251" i="1" s="1"/>
  <c r="M251" i="1"/>
  <c r="J255" i="1"/>
  <c r="U255" i="1" s="1"/>
  <c r="M255" i="1"/>
  <c r="J259" i="1"/>
  <c r="U259" i="1" s="1"/>
  <c r="M259" i="1"/>
  <c r="J263" i="1"/>
  <c r="U263" i="1" s="1"/>
  <c r="M263" i="1"/>
  <c r="J267" i="1"/>
  <c r="U267" i="1" s="1"/>
  <c r="M267" i="1"/>
  <c r="J271" i="1"/>
  <c r="U271" i="1" s="1"/>
  <c r="M271" i="1"/>
  <c r="J275" i="1"/>
  <c r="U275" i="1" s="1"/>
  <c r="M275" i="1"/>
  <c r="J279" i="1"/>
  <c r="U279" i="1" s="1"/>
  <c r="M279" i="1"/>
  <c r="J283" i="1"/>
  <c r="U283" i="1" s="1"/>
  <c r="M283" i="1"/>
  <c r="J287" i="1"/>
  <c r="U287" i="1" s="1"/>
  <c r="M287" i="1"/>
  <c r="J291" i="1"/>
  <c r="U291" i="1" s="1"/>
  <c r="M291" i="1"/>
  <c r="J295" i="1"/>
  <c r="U295" i="1" s="1"/>
  <c r="M295" i="1"/>
  <c r="J299" i="1"/>
  <c r="U299" i="1" s="1"/>
  <c r="M299" i="1"/>
  <c r="J303" i="1"/>
  <c r="U303" i="1" s="1"/>
  <c r="M303" i="1"/>
  <c r="J307" i="1"/>
  <c r="U307" i="1" s="1"/>
  <c r="M307" i="1"/>
  <c r="J311" i="1"/>
  <c r="U311" i="1" s="1"/>
  <c r="M311" i="1"/>
  <c r="J315" i="1"/>
  <c r="U315" i="1" s="1"/>
  <c r="M315" i="1"/>
  <c r="J319" i="1"/>
  <c r="U319" i="1" s="1"/>
  <c r="M319" i="1"/>
  <c r="J323" i="1"/>
  <c r="U323" i="1" s="1"/>
  <c r="M323" i="1"/>
  <c r="J327" i="1"/>
  <c r="U327" i="1" s="1"/>
  <c r="M327" i="1"/>
  <c r="J331" i="1"/>
  <c r="U331" i="1" s="1"/>
  <c r="M331" i="1"/>
  <c r="J335" i="1"/>
  <c r="U335" i="1" s="1"/>
  <c r="M335" i="1"/>
  <c r="J339" i="1"/>
  <c r="U339" i="1" s="1"/>
  <c r="M339" i="1"/>
  <c r="J343" i="1"/>
  <c r="U343" i="1" s="1"/>
  <c r="M343" i="1"/>
  <c r="J347" i="1"/>
  <c r="U347" i="1" s="1"/>
  <c r="M347" i="1"/>
  <c r="J351" i="1"/>
  <c r="U351" i="1" s="1"/>
  <c r="M351" i="1"/>
  <c r="J355" i="1"/>
  <c r="U355" i="1" s="1"/>
  <c r="M355" i="1"/>
  <c r="J359" i="1"/>
  <c r="U359" i="1" s="1"/>
  <c r="M359" i="1"/>
  <c r="J363" i="1"/>
  <c r="U363" i="1" s="1"/>
  <c r="M363" i="1"/>
  <c r="J367" i="1"/>
  <c r="U367" i="1" s="1"/>
  <c r="M367" i="1"/>
  <c r="J371" i="1"/>
  <c r="U371" i="1" s="1"/>
  <c r="M371" i="1"/>
  <c r="J375" i="1"/>
  <c r="U375" i="1" s="1"/>
  <c r="M375" i="1"/>
  <c r="J379" i="1"/>
  <c r="U379" i="1" s="1"/>
  <c r="M379" i="1"/>
  <c r="J383" i="1"/>
  <c r="U383" i="1" s="1"/>
  <c r="M383" i="1"/>
  <c r="J387" i="1"/>
  <c r="U387" i="1" s="1"/>
  <c r="M387" i="1"/>
  <c r="J391" i="1"/>
  <c r="U391" i="1" s="1"/>
  <c r="M391" i="1"/>
  <c r="J395" i="1"/>
  <c r="U395" i="1" s="1"/>
  <c r="M395" i="1"/>
  <c r="J399" i="1"/>
  <c r="U399" i="1" s="1"/>
  <c r="M399" i="1"/>
  <c r="J403" i="1"/>
  <c r="U403" i="1" s="1"/>
  <c r="M403" i="1"/>
  <c r="J407" i="1"/>
  <c r="U407" i="1" s="1"/>
  <c r="M407" i="1"/>
  <c r="J411" i="1"/>
  <c r="U411" i="1" s="1"/>
  <c r="M411" i="1"/>
  <c r="J415" i="1"/>
  <c r="U415" i="1" s="1"/>
  <c r="M415" i="1"/>
  <c r="J419" i="1"/>
  <c r="U419" i="1" s="1"/>
  <c r="M419" i="1"/>
  <c r="J423" i="1"/>
  <c r="U423" i="1" s="1"/>
  <c r="M423" i="1"/>
  <c r="J427" i="1"/>
  <c r="U427" i="1" s="1"/>
  <c r="M427" i="1"/>
  <c r="J431" i="1"/>
  <c r="U431" i="1" s="1"/>
  <c r="M431" i="1"/>
  <c r="J435" i="1"/>
  <c r="U435" i="1" s="1"/>
  <c r="M435" i="1"/>
  <c r="J439" i="1"/>
  <c r="U439" i="1" s="1"/>
  <c r="M439" i="1"/>
  <c r="J443" i="1"/>
  <c r="U443" i="1" s="1"/>
  <c r="M443" i="1"/>
  <c r="J447" i="1"/>
  <c r="U447" i="1" s="1"/>
  <c r="M447" i="1"/>
  <c r="J451" i="1"/>
  <c r="U451" i="1" s="1"/>
  <c r="M451" i="1"/>
  <c r="J455" i="1"/>
  <c r="U455" i="1" s="1"/>
  <c r="M455" i="1"/>
  <c r="J459" i="1"/>
  <c r="U459" i="1" s="1"/>
  <c r="M459" i="1"/>
  <c r="J463" i="1"/>
  <c r="U463" i="1" s="1"/>
  <c r="M463" i="1"/>
  <c r="J467" i="1"/>
  <c r="U467" i="1" s="1"/>
  <c r="M467" i="1"/>
  <c r="J471" i="1"/>
  <c r="U471" i="1" s="1"/>
  <c r="M471" i="1"/>
  <c r="J475" i="1"/>
  <c r="U475" i="1" s="1"/>
  <c r="M475" i="1"/>
  <c r="J479" i="1"/>
  <c r="U479" i="1" s="1"/>
  <c r="M479" i="1"/>
  <c r="J483" i="1"/>
  <c r="U483" i="1" s="1"/>
  <c r="M483" i="1"/>
  <c r="J487" i="1"/>
  <c r="U487" i="1" s="1"/>
  <c r="M487" i="1"/>
  <c r="J491" i="1"/>
  <c r="U491" i="1" s="1"/>
  <c r="M491" i="1"/>
  <c r="J495" i="1"/>
  <c r="U495" i="1" s="1"/>
  <c r="M495" i="1"/>
  <c r="J503" i="1"/>
  <c r="U503" i="1" s="1"/>
  <c r="M503" i="1"/>
  <c r="J507" i="1"/>
  <c r="U507" i="1" s="1"/>
  <c r="M507" i="1"/>
  <c r="M9" i="1"/>
  <c r="J9" i="1"/>
  <c r="U9" i="1" s="1"/>
  <c r="M13" i="1"/>
  <c r="J13" i="1"/>
  <c r="U13" i="1" s="1"/>
  <c r="J17" i="1"/>
  <c r="U17" i="1" s="1"/>
  <c r="M17" i="1"/>
  <c r="J21" i="1"/>
  <c r="U21" i="1" s="1"/>
  <c r="M21" i="1"/>
  <c r="J25" i="1"/>
  <c r="U25" i="1" s="1"/>
  <c r="M25" i="1"/>
  <c r="J29" i="1"/>
  <c r="U29" i="1" s="1"/>
  <c r="M29" i="1"/>
  <c r="J33" i="1"/>
  <c r="U33" i="1" s="1"/>
  <c r="M33" i="1"/>
  <c r="J37" i="1"/>
  <c r="U37" i="1" s="1"/>
  <c r="M37" i="1"/>
  <c r="J41" i="1"/>
  <c r="U41" i="1" s="1"/>
  <c r="M41" i="1"/>
  <c r="J45" i="1"/>
  <c r="U45" i="1" s="1"/>
  <c r="M45" i="1"/>
  <c r="J49" i="1"/>
  <c r="U49" i="1" s="1"/>
  <c r="M49" i="1"/>
  <c r="J53" i="1"/>
  <c r="U53" i="1" s="1"/>
  <c r="M53" i="1"/>
  <c r="J57" i="1"/>
  <c r="U57" i="1" s="1"/>
  <c r="M57" i="1"/>
  <c r="J61" i="1"/>
  <c r="U61" i="1" s="1"/>
  <c r="M61" i="1"/>
  <c r="J65" i="1"/>
  <c r="U65" i="1" s="1"/>
  <c r="M65" i="1"/>
  <c r="M69" i="1"/>
  <c r="J69" i="1"/>
  <c r="U69" i="1" s="1"/>
  <c r="J73" i="1"/>
  <c r="U73" i="1" s="1"/>
  <c r="M73" i="1"/>
  <c r="J77" i="1"/>
  <c r="U77" i="1" s="1"/>
  <c r="M77" i="1"/>
  <c r="J81" i="1"/>
  <c r="U81" i="1" s="1"/>
  <c r="M81" i="1"/>
  <c r="J85" i="1"/>
  <c r="U85" i="1" s="1"/>
  <c r="M85" i="1"/>
  <c r="J89" i="1"/>
  <c r="U89" i="1" s="1"/>
  <c r="M89" i="1"/>
  <c r="J93" i="1"/>
  <c r="U93" i="1" s="1"/>
  <c r="M93" i="1"/>
  <c r="J97" i="1"/>
  <c r="U97" i="1" s="1"/>
  <c r="M97" i="1"/>
  <c r="J101" i="1"/>
  <c r="U101" i="1" s="1"/>
  <c r="M101" i="1"/>
  <c r="J105" i="1"/>
  <c r="U105" i="1" s="1"/>
  <c r="M105" i="1"/>
  <c r="J109" i="1"/>
  <c r="U109" i="1" s="1"/>
  <c r="M109" i="1"/>
  <c r="J113" i="1"/>
  <c r="U113" i="1" s="1"/>
  <c r="M113" i="1"/>
  <c r="J117" i="1"/>
  <c r="U117" i="1" s="1"/>
  <c r="M117" i="1"/>
  <c r="J121" i="1"/>
  <c r="U121" i="1" s="1"/>
  <c r="M121" i="1"/>
  <c r="J125" i="1"/>
  <c r="U125" i="1" s="1"/>
  <c r="M125" i="1"/>
  <c r="J129" i="1"/>
  <c r="U129" i="1" s="1"/>
  <c r="M129" i="1"/>
  <c r="J133" i="1"/>
  <c r="U133" i="1" s="1"/>
  <c r="M133" i="1"/>
  <c r="J137" i="1"/>
  <c r="U137" i="1" s="1"/>
  <c r="M137" i="1"/>
  <c r="J141" i="1"/>
  <c r="U141" i="1" s="1"/>
  <c r="M141" i="1"/>
  <c r="J145" i="1"/>
  <c r="U145" i="1" s="1"/>
  <c r="M145" i="1"/>
  <c r="J149" i="1"/>
  <c r="U149" i="1" s="1"/>
  <c r="M149" i="1"/>
  <c r="J153" i="1"/>
  <c r="U153" i="1" s="1"/>
  <c r="M153" i="1"/>
  <c r="J157" i="1"/>
  <c r="U157" i="1" s="1"/>
  <c r="M157" i="1"/>
  <c r="J161" i="1"/>
  <c r="U161" i="1" s="1"/>
  <c r="M161" i="1"/>
  <c r="J165" i="1"/>
  <c r="U165" i="1" s="1"/>
  <c r="M165" i="1"/>
  <c r="J169" i="1"/>
  <c r="U169" i="1" s="1"/>
  <c r="M169" i="1"/>
  <c r="J173" i="1"/>
  <c r="U173" i="1" s="1"/>
  <c r="M173" i="1"/>
  <c r="J177" i="1"/>
  <c r="U177" i="1" s="1"/>
  <c r="M177" i="1"/>
  <c r="J181" i="1"/>
  <c r="U181" i="1" s="1"/>
  <c r="M181" i="1"/>
  <c r="J185" i="1"/>
  <c r="U185" i="1" s="1"/>
  <c r="M185" i="1"/>
  <c r="J189" i="1"/>
  <c r="U189" i="1" s="1"/>
  <c r="M189" i="1"/>
  <c r="J193" i="1"/>
  <c r="U193" i="1" s="1"/>
  <c r="M193" i="1"/>
  <c r="J197" i="1"/>
  <c r="U197" i="1" s="1"/>
  <c r="M197" i="1"/>
  <c r="J201" i="1"/>
  <c r="U201" i="1" s="1"/>
  <c r="M201" i="1"/>
  <c r="J205" i="1"/>
  <c r="U205" i="1" s="1"/>
  <c r="M205" i="1"/>
  <c r="J209" i="1"/>
  <c r="U209" i="1" s="1"/>
  <c r="M209" i="1"/>
  <c r="J213" i="1"/>
  <c r="U213" i="1" s="1"/>
  <c r="M213" i="1"/>
  <c r="J217" i="1"/>
  <c r="U217" i="1" s="1"/>
  <c r="M217" i="1"/>
  <c r="J221" i="1"/>
  <c r="U221" i="1" s="1"/>
  <c r="M221" i="1"/>
  <c r="J225" i="1"/>
  <c r="U225" i="1" s="1"/>
  <c r="M225" i="1"/>
  <c r="J229" i="1"/>
  <c r="U229" i="1" s="1"/>
  <c r="M229" i="1"/>
  <c r="J233" i="1"/>
  <c r="U233" i="1" s="1"/>
  <c r="M233" i="1"/>
  <c r="J237" i="1"/>
  <c r="U237" i="1" s="1"/>
  <c r="M237" i="1"/>
  <c r="J241" i="1"/>
  <c r="U241" i="1" s="1"/>
  <c r="M241" i="1"/>
  <c r="J245" i="1"/>
  <c r="U245" i="1" s="1"/>
  <c r="M245" i="1"/>
  <c r="J249" i="1"/>
  <c r="U249" i="1" s="1"/>
  <c r="M249" i="1"/>
  <c r="J253" i="1"/>
  <c r="U253" i="1" s="1"/>
  <c r="M253" i="1"/>
  <c r="J257" i="1"/>
  <c r="U257" i="1" s="1"/>
  <c r="M257" i="1"/>
  <c r="J261" i="1"/>
  <c r="U261" i="1" s="1"/>
  <c r="M261" i="1"/>
  <c r="J265" i="1"/>
  <c r="U265" i="1" s="1"/>
  <c r="M265" i="1"/>
  <c r="J269" i="1"/>
  <c r="U269" i="1" s="1"/>
  <c r="M269" i="1"/>
  <c r="J273" i="1"/>
  <c r="U273" i="1" s="1"/>
  <c r="M273" i="1"/>
  <c r="J277" i="1"/>
  <c r="U277" i="1" s="1"/>
  <c r="M277" i="1"/>
  <c r="J281" i="1"/>
  <c r="U281" i="1" s="1"/>
  <c r="M281" i="1"/>
  <c r="J285" i="1"/>
  <c r="U285" i="1" s="1"/>
  <c r="M285" i="1"/>
  <c r="J289" i="1"/>
  <c r="U289" i="1" s="1"/>
  <c r="M289" i="1"/>
  <c r="J293" i="1"/>
  <c r="U293" i="1" s="1"/>
  <c r="M293" i="1"/>
  <c r="J297" i="1"/>
  <c r="U297" i="1" s="1"/>
  <c r="M297" i="1"/>
  <c r="J301" i="1"/>
  <c r="U301" i="1" s="1"/>
  <c r="M301" i="1"/>
  <c r="J305" i="1"/>
  <c r="U305" i="1" s="1"/>
  <c r="M305" i="1"/>
  <c r="J309" i="1"/>
  <c r="U309" i="1" s="1"/>
  <c r="M309" i="1"/>
  <c r="J313" i="1"/>
  <c r="U313" i="1" s="1"/>
  <c r="M313" i="1"/>
  <c r="J317" i="1"/>
  <c r="U317" i="1" s="1"/>
  <c r="M317" i="1"/>
  <c r="J321" i="1"/>
  <c r="U321" i="1" s="1"/>
  <c r="M321" i="1"/>
  <c r="J325" i="1"/>
  <c r="U325" i="1" s="1"/>
  <c r="M325" i="1"/>
  <c r="J329" i="1"/>
  <c r="U329" i="1" s="1"/>
  <c r="M329" i="1"/>
  <c r="J333" i="1"/>
  <c r="U333" i="1" s="1"/>
  <c r="M333" i="1"/>
  <c r="J337" i="1"/>
  <c r="U337" i="1" s="1"/>
  <c r="M337" i="1"/>
  <c r="J341" i="1"/>
  <c r="U341" i="1" s="1"/>
  <c r="M341" i="1"/>
  <c r="J345" i="1"/>
  <c r="U345" i="1" s="1"/>
  <c r="M345" i="1"/>
  <c r="J349" i="1"/>
  <c r="U349" i="1" s="1"/>
  <c r="M349" i="1"/>
  <c r="J353" i="1"/>
  <c r="U353" i="1" s="1"/>
  <c r="M353" i="1"/>
  <c r="J357" i="1"/>
  <c r="U357" i="1" s="1"/>
  <c r="M357" i="1"/>
  <c r="J361" i="1"/>
  <c r="U361" i="1" s="1"/>
  <c r="M361" i="1"/>
  <c r="J365" i="1"/>
  <c r="U365" i="1" s="1"/>
  <c r="M365" i="1"/>
  <c r="J369" i="1"/>
  <c r="U369" i="1" s="1"/>
  <c r="M369" i="1"/>
  <c r="J373" i="1"/>
  <c r="U373" i="1" s="1"/>
  <c r="M373" i="1"/>
  <c r="J377" i="1"/>
  <c r="U377" i="1" s="1"/>
  <c r="M377" i="1"/>
  <c r="J381" i="1"/>
  <c r="U381" i="1" s="1"/>
  <c r="M381" i="1"/>
  <c r="J385" i="1"/>
  <c r="U385" i="1" s="1"/>
  <c r="M385" i="1"/>
  <c r="J389" i="1"/>
  <c r="U389" i="1" s="1"/>
  <c r="M389" i="1"/>
  <c r="J393" i="1"/>
  <c r="U393" i="1" s="1"/>
  <c r="M393" i="1"/>
  <c r="J397" i="1"/>
  <c r="U397" i="1" s="1"/>
  <c r="M397" i="1"/>
  <c r="J401" i="1"/>
  <c r="U401" i="1" s="1"/>
  <c r="M401" i="1"/>
  <c r="J405" i="1"/>
  <c r="U405" i="1" s="1"/>
  <c r="M405" i="1"/>
  <c r="J409" i="1"/>
  <c r="U409" i="1" s="1"/>
  <c r="M409" i="1"/>
  <c r="J413" i="1"/>
  <c r="U413" i="1" s="1"/>
  <c r="M413" i="1"/>
  <c r="J417" i="1"/>
  <c r="U417" i="1" s="1"/>
  <c r="M417" i="1"/>
  <c r="J421" i="1"/>
  <c r="U421" i="1" s="1"/>
  <c r="M421" i="1"/>
  <c r="J425" i="1"/>
  <c r="U425" i="1" s="1"/>
  <c r="M425" i="1"/>
  <c r="J429" i="1"/>
  <c r="U429" i="1" s="1"/>
  <c r="M429" i="1"/>
  <c r="J433" i="1"/>
  <c r="U433" i="1" s="1"/>
  <c r="M433" i="1"/>
  <c r="J437" i="1"/>
  <c r="U437" i="1" s="1"/>
  <c r="M437" i="1"/>
  <c r="J441" i="1"/>
  <c r="U441" i="1" s="1"/>
  <c r="M441" i="1"/>
  <c r="J445" i="1"/>
  <c r="U445" i="1" s="1"/>
  <c r="M445" i="1"/>
  <c r="J449" i="1"/>
  <c r="U449" i="1" s="1"/>
  <c r="M449" i="1"/>
  <c r="J453" i="1"/>
  <c r="U453" i="1" s="1"/>
  <c r="M453" i="1"/>
  <c r="J457" i="1"/>
  <c r="U457" i="1" s="1"/>
  <c r="M457" i="1"/>
  <c r="J461" i="1"/>
  <c r="U461" i="1" s="1"/>
  <c r="M461" i="1"/>
  <c r="J465" i="1"/>
  <c r="U465" i="1" s="1"/>
  <c r="M465" i="1"/>
  <c r="J469" i="1"/>
  <c r="U469" i="1" s="1"/>
  <c r="M469" i="1"/>
  <c r="J473" i="1"/>
  <c r="U473" i="1" s="1"/>
  <c r="M473" i="1"/>
  <c r="J477" i="1"/>
  <c r="U477" i="1" s="1"/>
  <c r="M477" i="1"/>
  <c r="J481" i="1"/>
  <c r="U481" i="1" s="1"/>
  <c r="M481" i="1"/>
  <c r="J485" i="1"/>
  <c r="U485" i="1" s="1"/>
  <c r="M485" i="1"/>
  <c r="J489" i="1"/>
  <c r="U489" i="1" s="1"/>
  <c r="M489" i="1"/>
  <c r="J493" i="1"/>
  <c r="U493" i="1" s="1"/>
  <c r="M493" i="1"/>
  <c r="J497" i="1"/>
  <c r="U497" i="1" s="1"/>
  <c r="M497" i="1"/>
  <c r="J505" i="1"/>
  <c r="U505" i="1" s="1"/>
  <c r="M505" i="1"/>
  <c r="M15" i="1"/>
  <c r="J15" i="1"/>
  <c r="U15" i="1" s="1"/>
  <c r="M23" i="1"/>
  <c r="J23" i="1"/>
  <c r="U23" i="1" s="1"/>
  <c r="M31" i="1"/>
  <c r="J31" i="1"/>
  <c r="U31" i="1" s="1"/>
  <c r="M39" i="1"/>
  <c r="J39" i="1"/>
  <c r="U39" i="1" s="1"/>
  <c r="M47" i="1"/>
  <c r="J47" i="1"/>
  <c r="U47" i="1" s="1"/>
  <c r="J55" i="1"/>
  <c r="U55" i="1" s="1"/>
  <c r="M55" i="1"/>
  <c r="M63" i="1"/>
  <c r="J63" i="1"/>
  <c r="U63" i="1" s="1"/>
  <c r="J71" i="1"/>
  <c r="U71" i="1" s="1"/>
  <c r="M71" i="1"/>
  <c r="M10" i="1"/>
  <c r="J10" i="1"/>
  <c r="U10" i="1" s="1"/>
  <c r="J14" i="1"/>
  <c r="U14" i="1" s="1"/>
  <c r="M14" i="1"/>
  <c r="J18" i="1"/>
  <c r="U18" i="1" s="1"/>
  <c r="M18" i="1"/>
  <c r="J22" i="1"/>
  <c r="U22" i="1" s="1"/>
  <c r="M22" i="1"/>
  <c r="J26" i="1"/>
  <c r="U26" i="1" s="1"/>
  <c r="M26" i="1"/>
  <c r="J30" i="1"/>
  <c r="U30" i="1" s="1"/>
  <c r="M30" i="1"/>
  <c r="J34" i="1"/>
  <c r="U34" i="1" s="1"/>
  <c r="M34" i="1"/>
  <c r="J38" i="1"/>
  <c r="U38" i="1" s="1"/>
  <c r="M38" i="1"/>
  <c r="J42" i="1"/>
  <c r="U42" i="1" s="1"/>
  <c r="M42" i="1"/>
  <c r="J46" i="1"/>
  <c r="U46" i="1" s="1"/>
  <c r="M46" i="1"/>
  <c r="J50" i="1"/>
  <c r="U50" i="1" s="1"/>
  <c r="M50" i="1"/>
  <c r="J54" i="1"/>
  <c r="U54" i="1" s="1"/>
  <c r="M54" i="1"/>
  <c r="J58" i="1"/>
  <c r="U58" i="1" s="1"/>
  <c r="M58" i="1"/>
  <c r="J62" i="1"/>
  <c r="U62" i="1" s="1"/>
  <c r="M62" i="1"/>
  <c r="J66" i="1"/>
  <c r="U66" i="1" s="1"/>
  <c r="M66" i="1"/>
  <c r="J70" i="1"/>
  <c r="U70" i="1" s="1"/>
  <c r="M70" i="1"/>
  <c r="J74" i="1"/>
  <c r="U74" i="1" s="1"/>
  <c r="M74" i="1"/>
  <c r="J78" i="1"/>
  <c r="U78" i="1" s="1"/>
  <c r="M78" i="1"/>
  <c r="J82" i="1"/>
  <c r="U82" i="1" s="1"/>
  <c r="M82" i="1"/>
  <c r="M86" i="1"/>
  <c r="J86" i="1"/>
  <c r="U86" i="1" s="1"/>
  <c r="J90" i="1"/>
  <c r="U90" i="1" s="1"/>
  <c r="M90" i="1"/>
  <c r="M94" i="1"/>
  <c r="J94" i="1"/>
  <c r="U94" i="1" s="1"/>
  <c r="J98" i="1"/>
  <c r="U98" i="1" s="1"/>
  <c r="M98" i="1"/>
  <c r="M102" i="1"/>
  <c r="J102" i="1"/>
  <c r="U102" i="1" s="1"/>
  <c r="J106" i="1"/>
  <c r="U106" i="1" s="1"/>
  <c r="M106" i="1"/>
  <c r="J110" i="1"/>
  <c r="U110" i="1" s="1"/>
  <c r="M110" i="1"/>
  <c r="J114" i="1"/>
  <c r="U114" i="1" s="1"/>
  <c r="M114" i="1"/>
  <c r="M118" i="1"/>
  <c r="J118" i="1"/>
  <c r="U118" i="1" s="1"/>
  <c r="J122" i="1"/>
  <c r="U122" i="1" s="1"/>
  <c r="M122" i="1"/>
  <c r="M126" i="1"/>
  <c r="J126" i="1"/>
  <c r="U126" i="1" s="1"/>
  <c r="J130" i="1"/>
  <c r="U130" i="1" s="1"/>
  <c r="M130" i="1"/>
  <c r="M134" i="1"/>
  <c r="J134" i="1"/>
  <c r="U134" i="1" s="1"/>
  <c r="J138" i="1"/>
  <c r="U138" i="1" s="1"/>
  <c r="M138" i="1"/>
  <c r="J142" i="1"/>
  <c r="U142" i="1" s="1"/>
  <c r="M142" i="1"/>
  <c r="J146" i="1"/>
  <c r="U146" i="1" s="1"/>
  <c r="M146" i="1"/>
  <c r="M150" i="1"/>
  <c r="J150" i="1"/>
  <c r="U150" i="1" s="1"/>
  <c r="J154" i="1"/>
  <c r="U154" i="1" s="1"/>
  <c r="M154" i="1"/>
  <c r="M158" i="1"/>
  <c r="J158" i="1"/>
  <c r="U158" i="1" s="1"/>
  <c r="J162" i="1"/>
  <c r="U162" i="1" s="1"/>
  <c r="M162" i="1"/>
  <c r="M166" i="1"/>
  <c r="J166" i="1"/>
  <c r="U166" i="1" s="1"/>
  <c r="J170" i="1"/>
  <c r="U170" i="1" s="1"/>
  <c r="M170" i="1"/>
  <c r="J174" i="1"/>
  <c r="U174" i="1" s="1"/>
  <c r="M174" i="1"/>
  <c r="J178" i="1"/>
  <c r="U178" i="1" s="1"/>
  <c r="M178" i="1"/>
  <c r="M182" i="1"/>
  <c r="J182" i="1"/>
  <c r="U182" i="1" s="1"/>
  <c r="J186" i="1"/>
  <c r="U186" i="1" s="1"/>
  <c r="M186" i="1"/>
  <c r="M190" i="1"/>
  <c r="J190" i="1"/>
  <c r="U190" i="1" s="1"/>
  <c r="J194" i="1"/>
  <c r="U194" i="1" s="1"/>
  <c r="M194" i="1"/>
  <c r="M198" i="1"/>
  <c r="J198" i="1"/>
  <c r="U198" i="1" s="1"/>
  <c r="J202" i="1"/>
  <c r="U202" i="1" s="1"/>
  <c r="M202" i="1"/>
  <c r="J206" i="1"/>
  <c r="U206" i="1" s="1"/>
  <c r="M206" i="1"/>
  <c r="J210" i="1"/>
  <c r="U210" i="1" s="1"/>
  <c r="M210" i="1"/>
  <c r="M214" i="1"/>
  <c r="J214" i="1"/>
  <c r="U214" i="1" s="1"/>
  <c r="J218" i="1"/>
  <c r="U218" i="1" s="1"/>
  <c r="M218" i="1"/>
  <c r="M222" i="1"/>
  <c r="J222" i="1"/>
  <c r="U222" i="1" s="1"/>
  <c r="J226" i="1"/>
  <c r="U226" i="1" s="1"/>
  <c r="M226" i="1"/>
  <c r="M230" i="1"/>
  <c r="J230" i="1"/>
  <c r="U230" i="1" s="1"/>
  <c r="J234" i="1"/>
  <c r="U234" i="1" s="1"/>
  <c r="M234" i="1"/>
  <c r="J238" i="1"/>
  <c r="U238" i="1" s="1"/>
  <c r="M238" i="1"/>
  <c r="J242" i="1"/>
  <c r="U242" i="1" s="1"/>
  <c r="M242" i="1"/>
  <c r="M246" i="1"/>
  <c r="J246" i="1"/>
  <c r="U246" i="1" s="1"/>
  <c r="J250" i="1"/>
  <c r="U250" i="1" s="1"/>
  <c r="M250" i="1"/>
  <c r="M254" i="1"/>
  <c r="J254" i="1"/>
  <c r="U254" i="1" s="1"/>
  <c r="J258" i="1"/>
  <c r="U258" i="1" s="1"/>
  <c r="M258" i="1"/>
  <c r="M262" i="1"/>
  <c r="J262" i="1"/>
  <c r="U262" i="1" s="1"/>
  <c r="J266" i="1"/>
  <c r="U266" i="1" s="1"/>
  <c r="M266" i="1"/>
  <c r="J270" i="1"/>
  <c r="U270" i="1" s="1"/>
  <c r="M270" i="1"/>
  <c r="J274" i="1"/>
  <c r="U274" i="1" s="1"/>
  <c r="M274" i="1"/>
  <c r="M278" i="1"/>
  <c r="J278" i="1"/>
  <c r="U278" i="1" s="1"/>
  <c r="J282" i="1"/>
  <c r="U282" i="1" s="1"/>
  <c r="M282" i="1"/>
  <c r="M286" i="1"/>
  <c r="J286" i="1"/>
  <c r="U286" i="1" s="1"/>
  <c r="J290" i="1"/>
  <c r="U290" i="1" s="1"/>
  <c r="M290" i="1"/>
  <c r="M294" i="1"/>
  <c r="J294" i="1"/>
  <c r="U294" i="1" s="1"/>
  <c r="J298" i="1"/>
  <c r="U298" i="1" s="1"/>
  <c r="M298" i="1"/>
  <c r="J302" i="1"/>
  <c r="U302" i="1" s="1"/>
  <c r="M302" i="1"/>
  <c r="J306" i="1"/>
  <c r="U306" i="1" s="1"/>
  <c r="M306" i="1"/>
  <c r="M310" i="1"/>
  <c r="J310" i="1"/>
  <c r="U310" i="1" s="1"/>
  <c r="J314" i="1"/>
  <c r="U314" i="1" s="1"/>
  <c r="M314" i="1"/>
  <c r="M318" i="1"/>
  <c r="J318" i="1"/>
  <c r="U318" i="1" s="1"/>
  <c r="J322" i="1"/>
  <c r="U322" i="1" s="1"/>
  <c r="M322" i="1"/>
  <c r="M326" i="1"/>
  <c r="J326" i="1"/>
  <c r="U326" i="1" s="1"/>
  <c r="J330" i="1"/>
  <c r="U330" i="1" s="1"/>
  <c r="M330" i="1"/>
  <c r="J334" i="1"/>
  <c r="U334" i="1" s="1"/>
  <c r="M334" i="1"/>
  <c r="J338" i="1"/>
  <c r="U338" i="1" s="1"/>
  <c r="M338" i="1"/>
  <c r="M342" i="1"/>
  <c r="J342" i="1"/>
  <c r="U342" i="1" s="1"/>
  <c r="J346" i="1"/>
  <c r="U346" i="1" s="1"/>
  <c r="M346" i="1"/>
  <c r="M350" i="1"/>
  <c r="J350" i="1"/>
  <c r="U350" i="1" s="1"/>
  <c r="J354" i="1"/>
  <c r="U354" i="1" s="1"/>
  <c r="M354" i="1"/>
  <c r="M358" i="1"/>
  <c r="J358" i="1"/>
  <c r="U358" i="1" s="1"/>
  <c r="J362" i="1"/>
  <c r="U362" i="1" s="1"/>
  <c r="M362" i="1"/>
  <c r="J366" i="1"/>
  <c r="U366" i="1" s="1"/>
  <c r="M366" i="1"/>
  <c r="J370" i="1"/>
  <c r="U370" i="1" s="1"/>
  <c r="M370" i="1"/>
  <c r="M374" i="1"/>
  <c r="J374" i="1"/>
  <c r="U374" i="1" s="1"/>
  <c r="J378" i="1"/>
  <c r="U378" i="1" s="1"/>
  <c r="M378" i="1"/>
  <c r="M382" i="1"/>
  <c r="J382" i="1"/>
  <c r="U382" i="1" s="1"/>
  <c r="J386" i="1"/>
  <c r="U386" i="1" s="1"/>
  <c r="M386" i="1"/>
  <c r="M390" i="1"/>
  <c r="J390" i="1"/>
  <c r="U390" i="1" s="1"/>
  <c r="J394" i="1"/>
  <c r="U394" i="1" s="1"/>
  <c r="M394" i="1"/>
  <c r="J398" i="1"/>
  <c r="U398" i="1" s="1"/>
  <c r="M398" i="1"/>
  <c r="J402" i="1"/>
  <c r="U402" i="1" s="1"/>
  <c r="M402" i="1"/>
  <c r="M406" i="1"/>
  <c r="J406" i="1"/>
  <c r="U406" i="1" s="1"/>
  <c r="J410" i="1"/>
  <c r="U410" i="1" s="1"/>
  <c r="M410" i="1"/>
  <c r="M414" i="1"/>
  <c r="J414" i="1"/>
  <c r="U414" i="1" s="1"/>
  <c r="J418" i="1"/>
  <c r="U418" i="1" s="1"/>
  <c r="M418" i="1"/>
  <c r="M422" i="1"/>
  <c r="J422" i="1"/>
  <c r="U422" i="1" s="1"/>
  <c r="J426" i="1"/>
  <c r="U426" i="1" s="1"/>
  <c r="M426" i="1"/>
  <c r="J430" i="1"/>
  <c r="U430" i="1" s="1"/>
  <c r="M430" i="1"/>
  <c r="J434" i="1"/>
  <c r="U434" i="1" s="1"/>
  <c r="M434" i="1"/>
  <c r="M438" i="1"/>
  <c r="J438" i="1"/>
  <c r="U438" i="1" s="1"/>
  <c r="J442" i="1"/>
  <c r="U442" i="1" s="1"/>
  <c r="M442" i="1"/>
  <c r="M446" i="1"/>
  <c r="J446" i="1"/>
  <c r="U446" i="1" s="1"/>
  <c r="J450" i="1"/>
  <c r="U450" i="1" s="1"/>
  <c r="M450" i="1"/>
  <c r="M454" i="1"/>
  <c r="J454" i="1"/>
  <c r="U454" i="1" s="1"/>
  <c r="J458" i="1"/>
  <c r="U458" i="1" s="1"/>
  <c r="M458" i="1"/>
  <c r="J462" i="1"/>
  <c r="U462" i="1" s="1"/>
  <c r="M462" i="1"/>
  <c r="J466" i="1"/>
  <c r="U466" i="1" s="1"/>
  <c r="M466" i="1"/>
  <c r="M470" i="1"/>
  <c r="J470" i="1"/>
  <c r="U470" i="1" s="1"/>
  <c r="J474" i="1"/>
  <c r="U474" i="1" s="1"/>
  <c r="M474" i="1"/>
  <c r="J478" i="1"/>
  <c r="U478" i="1" s="1"/>
  <c r="M478" i="1"/>
  <c r="J482" i="1"/>
  <c r="U482" i="1" s="1"/>
  <c r="M482" i="1"/>
  <c r="J486" i="1"/>
  <c r="U486" i="1" s="1"/>
  <c r="M486" i="1"/>
  <c r="J490" i="1"/>
  <c r="U490" i="1" s="1"/>
  <c r="M490" i="1"/>
  <c r="J494" i="1"/>
  <c r="U494" i="1" s="1"/>
  <c r="M494" i="1"/>
  <c r="J506" i="1"/>
  <c r="U506" i="1" s="1"/>
  <c r="M506" i="1"/>
  <c r="M16" i="1"/>
  <c r="J16" i="1"/>
  <c r="U16" i="1" s="1"/>
  <c r="M20" i="1"/>
  <c r="J20" i="1"/>
  <c r="U20" i="1" s="1"/>
  <c r="M24" i="1"/>
  <c r="J24" i="1"/>
  <c r="U24" i="1" s="1"/>
  <c r="M28" i="1"/>
  <c r="J28" i="1"/>
  <c r="U28" i="1" s="1"/>
  <c r="M32" i="1"/>
  <c r="J32" i="1"/>
  <c r="U32" i="1" s="1"/>
  <c r="M36" i="1"/>
  <c r="J36" i="1"/>
  <c r="U36" i="1" s="1"/>
  <c r="M40" i="1"/>
  <c r="J40" i="1"/>
  <c r="U40" i="1" s="1"/>
  <c r="M44" i="1"/>
  <c r="J44" i="1"/>
  <c r="U44" i="1" s="1"/>
  <c r="M48" i="1"/>
  <c r="J48" i="1"/>
  <c r="U48" i="1" s="1"/>
  <c r="J52" i="1"/>
  <c r="U52" i="1" s="1"/>
  <c r="M52" i="1"/>
  <c r="J56" i="1"/>
  <c r="U56" i="1" s="1"/>
  <c r="M56" i="1"/>
  <c r="J60" i="1"/>
  <c r="U60" i="1" s="1"/>
  <c r="M60" i="1"/>
  <c r="J64" i="1"/>
  <c r="U64" i="1" s="1"/>
  <c r="M64" i="1"/>
  <c r="J68" i="1"/>
  <c r="U68" i="1" s="1"/>
  <c r="M68" i="1"/>
  <c r="J72" i="1"/>
  <c r="U72" i="1" s="1"/>
  <c r="M72" i="1"/>
  <c r="J76" i="1"/>
  <c r="U76" i="1" s="1"/>
  <c r="M76" i="1"/>
  <c r="J80" i="1"/>
  <c r="U80" i="1" s="1"/>
  <c r="M80" i="1"/>
  <c r="J84" i="1"/>
  <c r="U84" i="1" s="1"/>
  <c r="M84" i="1"/>
  <c r="J88" i="1"/>
  <c r="U88" i="1" s="1"/>
  <c r="M88" i="1"/>
  <c r="J92" i="1"/>
  <c r="U92" i="1" s="1"/>
  <c r="M92" i="1"/>
  <c r="J96" i="1"/>
  <c r="U96" i="1" s="1"/>
  <c r="M96" i="1"/>
  <c r="J100" i="1"/>
  <c r="U100" i="1" s="1"/>
  <c r="M100" i="1"/>
  <c r="J104" i="1"/>
  <c r="U104" i="1" s="1"/>
  <c r="M104" i="1"/>
  <c r="J108" i="1"/>
  <c r="U108" i="1" s="1"/>
  <c r="M108" i="1"/>
  <c r="J112" i="1"/>
  <c r="U112" i="1" s="1"/>
  <c r="M112" i="1"/>
  <c r="J116" i="1"/>
  <c r="U116" i="1" s="1"/>
  <c r="M116" i="1"/>
  <c r="J120" i="1"/>
  <c r="U120" i="1" s="1"/>
  <c r="M120" i="1"/>
  <c r="J124" i="1"/>
  <c r="U124" i="1" s="1"/>
  <c r="M124" i="1"/>
  <c r="J128" i="1"/>
  <c r="U128" i="1" s="1"/>
  <c r="M128" i="1"/>
  <c r="J132" i="1"/>
  <c r="U132" i="1" s="1"/>
  <c r="M132" i="1"/>
  <c r="J136" i="1"/>
  <c r="U136" i="1" s="1"/>
  <c r="M136" i="1"/>
  <c r="J140" i="1"/>
  <c r="U140" i="1" s="1"/>
  <c r="M140" i="1"/>
  <c r="J144" i="1"/>
  <c r="U144" i="1" s="1"/>
  <c r="M144" i="1"/>
  <c r="J148" i="1"/>
  <c r="U148" i="1" s="1"/>
  <c r="M148" i="1"/>
  <c r="J152" i="1"/>
  <c r="U152" i="1" s="1"/>
  <c r="M152" i="1"/>
  <c r="J156" i="1"/>
  <c r="U156" i="1" s="1"/>
  <c r="M156" i="1"/>
  <c r="J160" i="1"/>
  <c r="U160" i="1" s="1"/>
  <c r="M160" i="1"/>
  <c r="J164" i="1"/>
  <c r="U164" i="1" s="1"/>
  <c r="M164" i="1"/>
  <c r="J168" i="1"/>
  <c r="U168" i="1" s="1"/>
  <c r="M168" i="1"/>
  <c r="J172" i="1"/>
  <c r="U172" i="1" s="1"/>
  <c r="M172" i="1"/>
  <c r="J176" i="1"/>
  <c r="U176" i="1" s="1"/>
  <c r="M176" i="1"/>
  <c r="J180" i="1"/>
  <c r="U180" i="1" s="1"/>
  <c r="M180" i="1"/>
  <c r="J184" i="1"/>
  <c r="U184" i="1" s="1"/>
  <c r="M184" i="1"/>
  <c r="J188" i="1"/>
  <c r="U188" i="1" s="1"/>
  <c r="M188" i="1"/>
  <c r="J192" i="1"/>
  <c r="U192" i="1" s="1"/>
  <c r="M192" i="1"/>
  <c r="J196" i="1"/>
  <c r="U196" i="1" s="1"/>
  <c r="M196" i="1"/>
  <c r="J200" i="1"/>
  <c r="U200" i="1" s="1"/>
  <c r="M200" i="1"/>
  <c r="J204" i="1"/>
  <c r="U204" i="1" s="1"/>
  <c r="M204" i="1"/>
  <c r="J208" i="1"/>
  <c r="U208" i="1" s="1"/>
  <c r="M208" i="1"/>
  <c r="J212" i="1"/>
  <c r="U212" i="1" s="1"/>
  <c r="M212" i="1"/>
  <c r="J216" i="1"/>
  <c r="U216" i="1" s="1"/>
  <c r="M216" i="1"/>
  <c r="J220" i="1"/>
  <c r="U220" i="1" s="1"/>
  <c r="M220" i="1"/>
  <c r="J224" i="1"/>
  <c r="U224" i="1" s="1"/>
  <c r="M224" i="1"/>
  <c r="J228" i="1"/>
  <c r="U228" i="1" s="1"/>
  <c r="M228" i="1"/>
  <c r="J232" i="1"/>
  <c r="U232" i="1" s="1"/>
  <c r="M232" i="1"/>
  <c r="J236" i="1"/>
  <c r="U236" i="1" s="1"/>
  <c r="M236" i="1"/>
  <c r="J240" i="1"/>
  <c r="U240" i="1" s="1"/>
  <c r="M240" i="1"/>
  <c r="J244" i="1"/>
  <c r="U244" i="1" s="1"/>
  <c r="M244" i="1"/>
  <c r="J248" i="1"/>
  <c r="U248" i="1" s="1"/>
  <c r="M248" i="1"/>
  <c r="J252" i="1"/>
  <c r="U252" i="1" s="1"/>
  <c r="M252" i="1"/>
  <c r="J256" i="1"/>
  <c r="U256" i="1" s="1"/>
  <c r="M256" i="1"/>
  <c r="J260" i="1"/>
  <c r="U260" i="1" s="1"/>
  <c r="M260" i="1"/>
  <c r="J264" i="1"/>
  <c r="U264" i="1" s="1"/>
  <c r="M264" i="1"/>
  <c r="J268" i="1"/>
  <c r="U268" i="1" s="1"/>
  <c r="M268" i="1"/>
  <c r="J272" i="1"/>
  <c r="U272" i="1" s="1"/>
  <c r="M272" i="1"/>
  <c r="J276" i="1"/>
  <c r="U276" i="1" s="1"/>
  <c r="M276" i="1"/>
  <c r="J280" i="1"/>
  <c r="U280" i="1" s="1"/>
  <c r="M280" i="1"/>
  <c r="J284" i="1"/>
  <c r="U284" i="1" s="1"/>
  <c r="M284" i="1"/>
  <c r="J288" i="1"/>
  <c r="U288" i="1" s="1"/>
  <c r="M288" i="1"/>
  <c r="J292" i="1"/>
  <c r="U292" i="1" s="1"/>
  <c r="M292" i="1"/>
  <c r="J296" i="1"/>
  <c r="U296" i="1" s="1"/>
  <c r="M296" i="1"/>
  <c r="J300" i="1"/>
  <c r="U300" i="1" s="1"/>
  <c r="M300" i="1"/>
  <c r="J304" i="1"/>
  <c r="U304" i="1" s="1"/>
  <c r="M304" i="1"/>
  <c r="J308" i="1"/>
  <c r="U308" i="1" s="1"/>
  <c r="M308" i="1"/>
  <c r="J312" i="1"/>
  <c r="U312" i="1" s="1"/>
  <c r="M312" i="1"/>
  <c r="J316" i="1"/>
  <c r="U316" i="1" s="1"/>
  <c r="M316" i="1"/>
  <c r="J320" i="1"/>
  <c r="U320" i="1" s="1"/>
  <c r="M320" i="1"/>
  <c r="J324" i="1"/>
  <c r="U324" i="1" s="1"/>
  <c r="M324" i="1"/>
  <c r="J328" i="1"/>
  <c r="U328" i="1" s="1"/>
  <c r="M328" i="1"/>
  <c r="J332" i="1"/>
  <c r="U332" i="1" s="1"/>
  <c r="M332" i="1"/>
  <c r="J336" i="1"/>
  <c r="U336" i="1" s="1"/>
  <c r="M336" i="1"/>
  <c r="J340" i="1"/>
  <c r="U340" i="1" s="1"/>
  <c r="M340" i="1"/>
  <c r="J344" i="1"/>
  <c r="U344" i="1" s="1"/>
  <c r="M344" i="1"/>
  <c r="J348" i="1"/>
  <c r="U348" i="1" s="1"/>
  <c r="M348" i="1"/>
  <c r="J352" i="1"/>
  <c r="U352" i="1" s="1"/>
  <c r="M352" i="1"/>
  <c r="J356" i="1"/>
  <c r="U356" i="1" s="1"/>
  <c r="M356" i="1"/>
  <c r="J360" i="1"/>
  <c r="U360" i="1" s="1"/>
  <c r="M360" i="1"/>
  <c r="J364" i="1"/>
  <c r="U364" i="1" s="1"/>
  <c r="M364" i="1"/>
  <c r="J368" i="1"/>
  <c r="U368" i="1" s="1"/>
  <c r="M368" i="1"/>
  <c r="J372" i="1"/>
  <c r="U372" i="1" s="1"/>
  <c r="M372" i="1"/>
  <c r="J376" i="1"/>
  <c r="U376" i="1" s="1"/>
  <c r="M376" i="1"/>
  <c r="J380" i="1"/>
  <c r="U380" i="1" s="1"/>
  <c r="M380" i="1"/>
  <c r="J384" i="1"/>
  <c r="U384" i="1" s="1"/>
  <c r="M384" i="1"/>
  <c r="J388" i="1"/>
  <c r="U388" i="1" s="1"/>
  <c r="M388" i="1"/>
  <c r="J392" i="1"/>
  <c r="U392" i="1" s="1"/>
  <c r="M392" i="1"/>
  <c r="J396" i="1"/>
  <c r="U396" i="1" s="1"/>
  <c r="M396" i="1"/>
  <c r="J400" i="1"/>
  <c r="U400" i="1" s="1"/>
  <c r="M400" i="1"/>
  <c r="J404" i="1"/>
  <c r="U404" i="1" s="1"/>
  <c r="M404" i="1"/>
  <c r="J408" i="1"/>
  <c r="U408" i="1" s="1"/>
  <c r="M408" i="1"/>
  <c r="J412" i="1"/>
  <c r="U412" i="1" s="1"/>
  <c r="M412" i="1"/>
  <c r="J416" i="1"/>
  <c r="U416" i="1" s="1"/>
  <c r="M416" i="1"/>
  <c r="J420" i="1"/>
  <c r="U420" i="1" s="1"/>
  <c r="M420" i="1"/>
  <c r="J424" i="1"/>
  <c r="U424" i="1" s="1"/>
  <c r="M424" i="1"/>
  <c r="J428" i="1"/>
  <c r="U428" i="1" s="1"/>
  <c r="M428" i="1"/>
  <c r="J432" i="1"/>
  <c r="U432" i="1" s="1"/>
  <c r="M432" i="1"/>
  <c r="J436" i="1"/>
  <c r="U436" i="1" s="1"/>
  <c r="M436" i="1"/>
  <c r="J440" i="1"/>
  <c r="U440" i="1" s="1"/>
  <c r="M440" i="1"/>
  <c r="J444" i="1"/>
  <c r="U444" i="1" s="1"/>
  <c r="M444" i="1"/>
  <c r="J448" i="1"/>
  <c r="U448" i="1" s="1"/>
  <c r="M448" i="1"/>
  <c r="J452" i="1"/>
  <c r="U452" i="1" s="1"/>
  <c r="M452" i="1"/>
  <c r="J456" i="1"/>
  <c r="U456" i="1" s="1"/>
  <c r="M456" i="1"/>
  <c r="J460" i="1"/>
  <c r="U460" i="1" s="1"/>
  <c r="M460" i="1"/>
  <c r="J464" i="1"/>
  <c r="U464" i="1" s="1"/>
  <c r="M464" i="1"/>
  <c r="J468" i="1"/>
  <c r="U468" i="1" s="1"/>
  <c r="M468" i="1"/>
  <c r="J472" i="1"/>
  <c r="U472" i="1" s="1"/>
  <c r="M472" i="1"/>
  <c r="J476" i="1"/>
  <c r="U476" i="1" s="1"/>
  <c r="M476" i="1"/>
  <c r="J480" i="1"/>
  <c r="U480" i="1" s="1"/>
  <c r="M480" i="1"/>
  <c r="J484" i="1"/>
  <c r="U484" i="1" s="1"/>
  <c r="M484" i="1"/>
  <c r="J488" i="1"/>
  <c r="U488" i="1" s="1"/>
  <c r="M488" i="1"/>
  <c r="J492" i="1"/>
  <c r="U492" i="1" s="1"/>
  <c r="M492" i="1"/>
  <c r="J496" i="1"/>
  <c r="U496" i="1" s="1"/>
  <c r="M496" i="1"/>
  <c r="J504" i="1"/>
  <c r="U504" i="1" s="1"/>
  <c r="M504" i="1"/>
  <c r="J499" i="1"/>
  <c r="U499" i="1" s="1"/>
  <c r="M499" i="1"/>
  <c r="J498" i="1"/>
  <c r="U498" i="1" s="1"/>
  <c r="M498" i="1"/>
  <c r="J502" i="1"/>
  <c r="U502" i="1" s="1"/>
  <c r="M502" i="1"/>
  <c r="M501" i="1"/>
  <c r="J501" i="1"/>
  <c r="U501" i="1" s="1"/>
  <c r="J500" i="1"/>
  <c r="U500" i="1" s="1"/>
  <c r="M500" i="1"/>
  <c r="M12" i="1"/>
  <c r="J12" i="1"/>
  <c r="U12" i="1" s="1"/>
  <c r="M11" i="1"/>
  <c r="J11" i="1"/>
  <c r="U11" i="1" s="1"/>
  <c r="L500" i="1" l="1"/>
  <c r="L502" i="1"/>
  <c r="L499" i="1"/>
  <c r="L496" i="1"/>
  <c r="L488" i="1"/>
  <c r="L480" i="1"/>
  <c r="L472" i="1"/>
  <c r="L464" i="1"/>
  <c r="L456" i="1"/>
  <c r="L448" i="1"/>
  <c r="L440" i="1"/>
  <c r="L432" i="1"/>
  <c r="L424" i="1"/>
  <c r="L416" i="1"/>
  <c r="L408" i="1"/>
  <c r="L400" i="1"/>
  <c r="L392" i="1"/>
  <c r="L384" i="1"/>
  <c r="L376" i="1"/>
  <c r="L368" i="1"/>
  <c r="L360" i="1"/>
  <c r="L352" i="1"/>
  <c r="L344" i="1"/>
  <c r="L336" i="1"/>
  <c r="L328" i="1"/>
  <c r="L320" i="1"/>
  <c r="L312" i="1"/>
  <c r="L304" i="1"/>
  <c r="L296" i="1"/>
  <c r="L288" i="1"/>
  <c r="L280" i="1"/>
  <c r="L272" i="1"/>
  <c r="L264" i="1"/>
  <c r="L256" i="1"/>
  <c r="L248" i="1"/>
  <c r="L240" i="1"/>
  <c r="L232" i="1"/>
  <c r="L224" i="1"/>
  <c r="L216" i="1"/>
  <c r="L208" i="1"/>
  <c r="L200" i="1"/>
  <c r="L192" i="1"/>
  <c r="L184" i="1"/>
  <c r="L176" i="1"/>
  <c r="L168" i="1"/>
  <c r="L160" i="1"/>
  <c r="L152" i="1"/>
  <c r="L144" i="1"/>
  <c r="L136" i="1"/>
  <c r="L128" i="1"/>
  <c r="L120" i="1"/>
  <c r="L112" i="1"/>
  <c r="L104" i="1"/>
  <c r="L96" i="1"/>
  <c r="L88" i="1"/>
  <c r="L80" i="1"/>
  <c r="L72" i="1"/>
  <c r="L64" i="1"/>
  <c r="L56" i="1"/>
  <c r="L494" i="1"/>
  <c r="L486" i="1"/>
  <c r="L478" i="1"/>
  <c r="L462" i="1"/>
  <c r="L430" i="1"/>
  <c r="L398" i="1"/>
  <c r="L366" i="1"/>
  <c r="L334" i="1"/>
  <c r="L302" i="1"/>
  <c r="L270" i="1"/>
  <c r="L238" i="1"/>
  <c r="L206" i="1"/>
  <c r="L174" i="1"/>
  <c r="L142" i="1"/>
  <c r="L110" i="1"/>
  <c r="L78" i="1"/>
  <c r="L70" i="1"/>
  <c r="L62" i="1"/>
  <c r="L54" i="1"/>
  <c r="L46" i="1"/>
  <c r="L38" i="1"/>
  <c r="L30" i="1"/>
  <c r="L22" i="1"/>
  <c r="L14" i="1"/>
  <c r="L71" i="1"/>
  <c r="L55" i="1"/>
  <c r="L505" i="1"/>
  <c r="L493" i="1"/>
  <c r="L485" i="1"/>
  <c r="L477" i="1"/>
  <c r="L469" i="1"/>
  <c r="L461" i="1"/>
  <c r="L453" i="1"/>
  <c r="L445" i="1"/>
  <c r="L437" i="1"/>
  <c r="L429" i="1"/>
  <c r="L421" i="1"/>
  <c r="L413" i="1"/>
  <c r="L405" i="1"/>
  <c r="L397" i="1"/>
  <c r="L389" i="1"/>
  <c r="L381" i="1"/>
  <c r="L373" i="1"/>
  <c r="L365" i="1"/>
  <c r="L357" i="1"/>
  <c r="L349" i="1"/>
  <c r="L341" i="1"/>
  <c r="L333" i="1"/>
  <c r="L325" i="1"/>
  <c r="L317" i="1"/>
  <c r="L309" i="1"/>
  <c r="L301" i="1"/>
  <c r="L293" i="1"/>
  <c r="L285" i="1"/>
  <c r="L277" i="1"/>
  <c r="L269" i="1"/>
  <c r="L261" i="1"/>
  <c r="L253" i="1"/>
  <c r="L245" i="1"/>
  <c r="L237" i="1"/>
  <c r="L229" i="1"/>
  <c r="L213" i="1"/>
  <c r="L205" i="1"/>
  <c r="L197" i="1"/>
  <c r="L189" i="1"/>
  <c r="L181" i="1"/>
  <c r="L173" i="1"/>
  <c r="L165" i="1"/>
  <c r="L157" i="1"/>
  <c r="L149" i="1"/>
  <c r="L141" i="1"/>
  <c r="L133" i="1"/>
  <c r="L125" i="1"/>
  <c r="L117" i="1"/>
  <c r="L109" i="1"/>
  <c r="L101" i="1"/>
  <c r="L93" i="1"/>
  <c r="L85" i="1"/>
  <c r="L77" i="1"/>
  <c r="L61" i="1"/>
  <c r="L53" i="1"/>
  <c r="L45" i="1"/>
  <c r="L37" i="1"/>
  <c r="L29" i="1"/>
  <c r="L21" i="1"/>
  <c r="L507" i="1"/>
  <c r="L495" i="1"/>
  <c r="L487" i="1"/>
  <c r="L479" i="1"/>
  <c r="L471" i="1"/>
  <c r="L463" i="1"/>
  <c r="L455" i="1"/>
  <c r="L447" i="1"/>
  <c r="L439" i="1"/>
  <c r="L431" i="1"/>
  <c r="L423" i="1"/>
  <c r="L415" i="1"/>
  <c r="L407" i="1"/>
  <c r="L399" i="1"/>
  <c r="L391" i="1"/>
  <c r="L383" i="1"/>
  <c r="L375" i="1"/>
  <c r="L367" i="1"/>
  <c r="L359" i="1"/>
  <c r="L351" i="1"/>
  <c r="L343" i="1"/>
  <c r="L335" i="1"/>
  <c r="L327" i="1"/>
  <c r="L319" i="1"/>
  <c r="L311" i="1"/>
  <c r="L303" i="1"/>
  <c r="L295" i="1"/>
  <c r="L287" i="1"/>
  <c r="L279" i="1"/>
  <c r="L271" i="1"/>
  <c r="L263" i="1"/>
  <c r="L255" i="1"/>
  <c r="L247" i="1"/>
  <c r="L239" i="1"/>
  <c r="L231" i="1"/>
  <c r="L223" i="1"/>
  <c r="L215" i="1"/>
  <c r="L207" i="1"/>
  <c r="L199" i="1"/>
  <c r="L191" i="1"/>
  <c r="L183" i="1"/>
  <c r="L175" i="1"/>
  <c r="L167" i="1"/>
  <c r="L159" i="1"/>
  <c r="L151" i="1"/>
  <c r="L143" i="1"/>
  <c r="L135" i="1"/>
  <c r="L127" i="1"/>
  <c r="L119" i="1"/>
  <c r="L111" i="1"/>
  <c r="L103" i="1"/>
  <c r="L95" i="1"/>
  <c r="L87" i="1"/>
  <c r="L12" i="1"/>
  <c r="L501" i="1"/>
  <c r="L44" i="1"/>
  <c r="L36" i="1"/>
  <c r="L28" i="1"/>
  <c r="L20" i="1"/>
  <c r="L10" i="1"/>
  <c r="L63" i="1"/>
  <c r="L47" i="1"/>
  <c r="L31" i="1"/>
  <c r="L15" i="1"/>
  <c r="L9" i="1"/>
  <c r="L75" i="1"/>
  <c r="L59" i="1"/>
  <c r="L43" i="1"/>
  <c r="L27" i="1"/>
  <c r="Q221" i="1"/>
  <c r="R221" i="1" s="1"/>
  <c r="L221" i="1"/>
  <c r="Q222" i="1"/>
  <c r="R222" i="1" s="1"/>
  <c r="L222" i="1"/>
  <c r="L11" i="1"/>
  <c r="L48" i="1"/>
  <c r="L40" i="1"/>
  <c r="L32" i="1"/>
  <c r="L24" i="1"/>
  <c r="L16" i="1"/>
  <c r="L470" i="1"/>
  <c r="L454" i="1"/>
  <c r="L446" i="1"/>
  <c r="L438" i="1"/>
  <c r="L422" i="1"/>
  <c r="L414" i="1"/>
  <c r="L406" i="1"/>
  <c r="L390" i="1"/>
  <c r="L382" i="1"/>
  <c r="L374" i="1"/>
  <c r="L358" i="1"/>
  <c r="L350" i="1"/>
  <c r="L342" i="1"/>
  <c r="L326" i="1"/>
  <c r="L318" i="1"/>
  <c r="L310" i="1"/>
  <c r="L294" i="1"/>
  <c r="L286" i="1"/>
  <c r="L278" i="1"/>
  <c r="L262" i="1"/>
  <c r="L254" i="1"/>
  <c r="L246" i="1"/>
  <c r="L230" i="1"/>
  <c r="L214" i="1"/>
  <c r="L198" i="1"/>
  <c r="L190" i="1"/>
  <c r="L182" i="1"/>
  <c r="L166" i="1"/>
  <c r="L158" i="1"/>
  <c r="L150" i="1"/>
  <c r="L134" i="1"/>
  <c r="L126" i="1"/>
  <c r="L118" i="1"/>
  <c r="L102" i="1"/>
  <c r="L94" i="1"/>
  <c r="L86" i="1"/>
  <c r="L39" i="1"/>
  <c r="L23" i="1"/>
  <c r="L69" i="1"/>
  <c r="L13" i="1"/>
  <c r="L79" i="1"/>
  <c r="L67" i="1"/>
  <c r="L51" i="1"/>
  <c r="L35" i="1"/>
  <c r="L19" i="1"/>
  <c r="Q220" i="1"/>
  <c r="R220" i="1" s="1"/>
  <c r="L220" i="1"/>
  <c r="L212" i="1"/>
  <c r="L204" i="1"/>
  <c r="L196" i="1"/>
  <c r="L188" i="1"/>
  <c r="L180" i="1"/>
  <c r="L172" i="1"/>
  <c r="L164" i="1"/>
  <c r="L156" i="1"/>
  <c r="L140" i="1"/>
  <c r="L132" i="1"/>
  <c r="L124" i="1"/>
  <c r="L116" i="1"/>
  <c r="L108" i="1"/>
  <c r="L100" i="1"/>
  <c r="L92" i="1"/>
  <c r="L84" i="1"/>
  <c r="L210" i="1"/>
  <c r="L202" i="1"/>
  <c r="L194" i="1"/>
  <c r="L186" i="1"/>
  <c r="L178" i="1"/>
  <c r="L170" i="1"/>
  <c r="L162" i="1"/>
  <c r="L154" i="1"/>
  <c r="L146" i="1"/>
  <c r="L138" i="1"/>
  <c r="L130" i="1"/>
  <c r="L122" i="1"/>
  <c r="L114" i="1"/>
  <c r="Q219" i="1"/>
  <c r="R219" i="1" s="1"/>
  <c r="L219" i="1"/>
  <c r="L498" i="1"/>
  <c r="L504" i="1"/>
  <c r="L492" i="1"/>
  <c r="L484" i="1"/>
  <c r="L476" i="1"/>
  <c r="L468" i="1"/>
  <c r="L460" i="1"/>
  <c r="L452" i="1"/>
  <c r="L444" i="1"/>
  <c r="L436" i="1"/>
  <c r="L428" i="1"/>
  <c r="L420" i="1"/>
  <c r="L412" i="1"/>
  <c r="L404" i="1"/>
  <c r="L396" i="1"/>
  <c r="L388" i="1"/>
  <c r="L380" i="1"/>
  <c r="L372" i="1"/>
  <c r="L364" i="1"/>
  <c r="L356" i="1"/>
  <c r="L348" i="1"/>
  <c r="L340" i="1"/>
  <c r="L332" i="1"/>
  <c r="L324" i="1"/>
  <c r="L316" i="1"/>
  <c r="L308" i="1"/>
  <c r="L300" i="1"/>
  <c r="L292" i="1"/>
  <c r="L284" i="1"/>
  <c r="L276" i="1"/>
  <c r="L268" i="1"/>
  <c r="L260" i="1"/>
  <c r="L252" i="1"/>
  <c r="L244" i="1"/>
  <c r="L236" i="1"/>
  <c r="L228" i="1"/>
  <c r="L148" i="1"/>
  <c r="L76" i="1"/>
  <c r="L68" i="1"/>
  <c r="L60" i="1"/>
  <c r="L52" i="1"/>
  <c r="L506" i="1"/>
  <c r="L490" i="1"/>
  <c r="L482" i="1"/>
  <c r="L474" i="1"/>
  <c r="L466" i="1"/>
  <c r="L458" i="1"/>
  <c r="L450" i="1"/>
  <c r="L442" i="1"/>
  <c r="L434" i="1"/>
  <c r="L426" i="1"/>
  <c r="L418" i="1"/>
  <c r="L410" i="1"/>
  <c r="L402" i="1"/>
  <c r="L394" i="1"/>
  <c r="L386" i="1"/>
  <c r="L378" i="1"/>
  <c r="L370" i="1"/>
  <c r="L362" i="1"/>
  <c r="L354" i="1"/>
  <c r="L346" i="1"/>
  <c r="L338" i="1"/>
  <c r="L330" i="1"/>
  <c r="L322" i="1"/>
  <c r="L314" i="1"/>
  <c r="L306" i="1"/>
  <c r="L298" i="1"/>
  <c r="L290" i="1"/>
  <c r="L282" i="1"/>
  <c r="L274" i="1"/>
  <c r="L266" i="1"/>
  <c r="L258" i="1"/>
  <c r="L250" i="1"/>
  <c r="L242" i="1"/>
  <c r="L234" i="1"/>
  <c r="L226" i="1"/>
  <c r="L218" i="1"/>
  <c r="L106" i="1"/>
  <c r="L98" i="1"/>
  <c r="L90" i="1"/>
  <c r="L82" i="1"/>
  <c r="L74" i="1"/>
  <c r="L66" i="1"/>
  <c r="L58" i="1"/>
  <c r="L50" i="1"/>
  <c r="L42" i="1"/>
  <c r="L34" i="1"/>
  <c r="L26" i="1"/>
  <c r="L18" i="1"/>
  <c r="L497" i="1"/>
  <c r="L489" i="1"/>
  <c r="L481" i="1"/>
  <c r="L473" i="1"/>
  <c r="L465" i="1"/>
  <c r="L457" i="1"/>
  <c r="L449" i="1"/>
  <c r="L441" i="1"/>
  <c r="L433" i="1"/>
  <c r="L425" i="1"/>
  <c r="L417" i="1"/>
  <c r="L409" i="1"/>
  <c r="L401" i="1"/>
  <c r="L393" i="1"/>
  <c r="L385" i="1"/>
  <c r="L377" i="1"/>
  <c r="L369" i="1"/>
  <c r="L361" i="1"/>
  <c r="L353" i="1"/>
  <c r="L345" i="1"/>
  <c r="L337" i="1"/>
  <c r="L329" i="1"/>
  <c r="L321" i="1"/>
  <c r="L313" i="1"/>
  <c r="L305" i="1"/>
  <c r="L297" i="1"/>
  <c r="L289" i="1"/>
  <c r="L281" i="1"/>
  <c r="L273" i="1"/>
  <c r="L265" i="1"/>
  <c r="L257" i="1"/>
  <c r="L249" i="1"/>
  <c r="L241" i="1"/>
  <c r="L233" i="1"/>
  <c r="L225" i="1"/>
  <c r="L217" i="1"/>
  <c r="L209" i="1"/>
  <c r="L201" i="1"/>
  <c r="L193" i="1"/>
  <c r="L185" i="1"/>
  <c r="L177" i="1"/>
  <c r="L169" i="1"/>
  <c r="L161" i="1"/>
  <c r="L153" i="1"/>
  <c r="L145" i="1"/>
  <c r="L137" i="1"/>
  <c r="L129" i="1"/>
  <c r="L121" i="1"/>
  <c r="L113" i="1"/>
  <c r="L105" i="1"/>
  <c r="L97" i="1"/>
  <c r="L89" i="1"/>
  <c r="L81" i="1"/>
  <c r="L73" i="1"/>
  <c r="L65" i="1"/>
  <c r="L57" i="1"/>
  <c r="L49" i="1"/>
  <c r="L41" i="1"/>
  <c r="L33" i="1"/>
  <c r="L25" i="1"/>
  <c r="L17" i="1"/>
  <c r="L503" i="1"/>
  <c r="L491" i="1"/>
  <c r="L483" i="1"/>
  <c r="L475" i="1"/>
  <c r="L467" i="1"/>
  <c r="L459" i="1"/>
  <c r="L451" i="1"/>
  <c r="L443" i="1"/>
  <c r="L435" i="1"/>
  <c r="L427" i="1"/>
  <c r="L419" i="1"/>
  <c r="L411" i="1"/>
  <c r="L403" i="1"/>
  <c r="L395" i="1"/>
  <c r="L387" i="1"/>
  <c r="L379" i="1"/>
  <c r="L371" i="1"/>
  <c r="L363" i="1"/>
  <c r="L355" i="1"/>
  <c r="L347" i="1"/>
  <c r="L339" i="1"/>
  <c r="L331" i="1"/>
  <c r="L323" i="1"/>
  <c r="L315" i="1"/>
  <c r="L307" i="1"/>
  <c r="L299" i="1"/>
  <c r="L291" i="1"/>
  <c r="L283" i="1"/>
  <c r="L275" i="1"/>
  <c r="L267" i="1"/>
  <c r="L259" i="1"/>
  <c r="L251" i="1"/>
  <c r="L243" i="1"/>
  <c r="L235" i="1"/>
  <c r="L227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Q150" i="1"/>
  <c r="R150" i="1" s="1"/>
  <c r="Q152" i="1"/>
  <c r="R152" i="1" s="1"/>
  <c r="Q80" i="1"/>
  <c r="R80" i="1" s="1"/>
  <c r="Q149" i="1"/>
  <c r="Q151" i="1"/>
  <c r="R151" i="1" s="1"/>
  <c r="Q79" i="1"/>
  <c r="R79" i="1" s="1"/>
  <c r="Q82" i="1"/>
  <c r="R82" i="1" s="1"/>
  <c r="Q81" i="1"/>
  <c r="R81" i="1" s="1"/>
  <c r="Q11" i="1"/>
  <c r="R11" i="1" s="1"/>
  <c r="Q9" i="1"/>
  <c r="R9" i="1" s="1"/>
  <c r="R134" i="1"/>
  <c r="R118" i="1"/>
  <c r="R94" i="1"/>
  <c r="R39" i="1"/>
  <c r="R13" i="1"/>
  <c r="R67" i="1"/>
  <c r="R19" i="1"/>
  <c r="R492" i="1"/>
  <c r="R476" i="1"/>
  <c r="R460" i="1"/>
  <c r="R444" i="1"/>
  <c r="R428" i="1"/>
  <c r="R412" i="1"/>
  <c r="R396" i="1"/>
  <c r="R380" i="1"/>
  <c r="R364" i="1"/>
  <c r="R348" i="1"/>
  <c r="R332" i="1"/>
  <c r="R316" i="1"/>
  <c r="R300" i="1"/>
  <c r="R284" i="1"/>
  <c r="R268" i="1"/>
  <c r="R252" i="1"/>
  <c r="R236" i="1"/>
  <c r="R204" i="1"/>
  <c r="R188" i="1"/>
  <c r="R172" i="1"/>
  <c r="R156" i="1"/>
  <c r="R140" i="1"/>
  <c r="R124" i="1"/>
  <c r="R108" i="1"/>
  <c r="R496" i="1"/>
  <c r="R488" i="1"/>
  <c r="R480" i="1"/>
  <c r="R472" i="1"/>
  <c r="R464" i="1"/>
  <c r="R456" i="1"/>
  <c r="R448" i="1"/>
  <c r="R440" i="1"/>
  <c r="R432" i="1"/>
  <c r="R424" i="1"/>
  <c r="R416" i="1"/>
  <c r="R408" i="1"/>
  <c r="R400" i="1"/>
  <c r="R392" i="1"/>
  <c r="R384" i="1"/>
  <c r="R376" i="1"/>
  <c r="R368" i="1"/>
  <c r="R360" i="1"/>
  <c r="R352" i="1"/>
  <c r="R344" i="1"/>
  <c r="R336" i="1"/>
  <c r="R328" i="1"/>
  <c r="R320" i="1"/>
  <c r="R312" i="1"/>
  <c r="R304" i="1"/>
  <c r="R296" i="1"/>
  <c r="R288" i="1"/>
  <c r="R280" i="1"/>
  <c r="R272" i="1"/>
  <c r="R264" i="1"/>
  <c r="R256" i="1"/>
  <c r="R248" i="1"/>
  <c r="R240" i="1"/>
  <c r="R232" i="1"/>
  <c r="R224" i="1"/>
  <c r="R216" i="1"/>
  <c r="R208" i="1"/>
  <c r="R200" i="1"/>
  <c r="R192" i="1"/>
  <c r="R184" i="1"/>
  <c r="R176" i="1"/>
  <c r="R168" i="1"/>
  <c r="R160" i="1"/>
  <c r="R144" i="1"/>
  <c r="R136" i="1"/>
  <c r="R128" i="1"/>
  <c r="R120" i="1"/>
  <c r="R112" i="1"/>
  <c r="R104" i="1"/>
  <c r="R96" i="1"/>
  <c r="R88" i="1"/>
  <c r="R72" i="1"/>
  <c r="R64" i="1"/>
  <c r="R56" i="1"/>
  <c r="R494" i="1"/>
  <c r="R486" i="1"/>
  <c r="R478" i="1"/>
  <c r="R462" i="1"/>
  <c r="R430" i="1"/>
  <c r="R398" i="1"/>
  <c r="R366" i="1"/>
  <c r="R334" i="1"/>
  <c r="R302" i="1"/>
  <c r="R270" i="1"/>
  <c r="R238" i="1"/>
  <c r="R206" i="1"/>
  <c r="R174" i="1"/>
  <c r="R142" i="1"/>
  <c r="R110" i="1"/>
  <c r="R78" i="1"/>
  <c r="R70" i="1"/>
  <c r="R62" i="1"/>
  <c r="R54" i="1"/>
  <c r="R46" i="1"/>
  <c r="R38" i="1"/>
  <c r="R30" i="1"/>
  <c r="R22" i="1"/>
  <c r="R14" i="1"/>
  <c r="R71" i="1"/>
  <c r="R55" i="1"/>
  <c r="R505" i="1"/>
  <c r="R493" i="1"/>
  <c r="R485" i="1"/>
  <c r="R477" i="1"/>
  <c r="R469" i="1"/>
  <c r="R461" i="1"/>
  <c r="R453" i="1"/>
  <c r="R445" i="1"/>
  <c r="R437" i="1"/>
  <c r="R429" i="1"/>
  <c r="R421" i="1"/>
  <c r="R413" i="1"/>
  <c r="R405" i="1"/>
  <c r="R397" i="1"/>
  <c r="R389" i="1"/>
  <c r="R381" i="1"/>
  <c r="R373" i="1"/>
  <c r="R365" i="1"/>
  <c r="R357" i="1"/>
  <c r="R349" i="1"/>
  <c r="R341" i="1"/>
  <c r="R333" i="1"/>
  <c r="R325" i="1"/>
  <c r="R317" i="1"/>
  <c r="R309" i="1"/>
  <c r="R301" i="1"/>
  <c r="R293" i="1"/>
  <c r="R285" i="1"/>
  <c r="R277" i="1"/>
  <c r="R269" i="1"/>
  <c r="R261" i="1"/>
  <c r="R253" i="1"/>
  <c r="R245" i="1"/>
  <c r="R237" i="1"/>
  <c r="R229" i="1"/>
  <c r="R213" i="1"/>
  <c r="R205" i="1"/>
  <c r="R197" i="1"/>
  <c r="R189" i="1"/>
  <c r="R181" i="1"/>
  <c r="R173" i="1"/>
  <c r="R165" i="1"/>
  <c r="R157" i="1"/>
  <c r="R141" i="1"/>
  <c r="R133" i="1"/>
  <c r="R125" i="1"/>
  <c r="R117" i="1"/>
  <c r="R109" i="1"/>
  <c r="R101" i="1"/>
  <c r="R93" i="1"/>
  <c r="R85" i="1"/>
  <c r="R77" i="1"/>
  <c r="R61" i="1"/>
  <c r="R53" i="1"/>
  <c r="R45" i="1"/>
  <c r="R37" i="1"/>
  <c r="R29" i="1"/>
  <c r="R21" i="1"/>
  <c r="R507" i="1"/>
  <c r="R495" i="1"/>
  <c r="R487" i="1"/>
  <c r="R479" i="1"/>
  <c r="R471" i="1"/>
  <c r="R463" i="1"/>
  <c r="R455" i="1"/>
  <c r="R447" i="1"/>
  <c r="R439" i="1"/>
  <c r="R431" i="1"/>
  <c r="R423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63" i="1"/>
  <c r="R255" i="1"/>
  <c r="R247" i="1"/>
  <c r="R239" i="1"/>
  <c r="R231" i="1"/>
  <c r="R223" i="1"/>
  <c r="R215" i="1"/>
  <c r="R207" i="1"/>
  <c r="R199" i="1"/>
  <c r="R191" i="1"/>
  <c r="R183" i="1"/>
  <c r="R175" i="1"/>
  <c r="R167" i="1"/>
  <c r="R159" i="1"/>
  <c r="R143" i="1"/>
  <c r="R135" i="1"/>
  <c r="R127" i="1"/>
  <c r="R119" i="1"/>
  <c r="R111" i="1"/>
  <c r="R103" i="1"/>
  <c r="R95" i="1"/>
  <c r="R87" i="1"/>
  <c r="R166" i="1"/>
  <c r="Q12" i="1"/>
  <c r="R12" i="1" s="1"/>
  <c r="R48" i="1"/>
  <c r="R32" i="1"/>
  <c r="R16" i="1"/>
  <c r="R454" i="1"/>
  <c r="R438" i="1"/>
  <c r="R414" i="1"/>
  <c r="R390" i="1"/>
  <c r="R374" i="1"/>
  <c r="R350" i="1"/>
  <c r="R326" i="1"/>
  <c r="R310" i="1"/>
  <c r="R286" i="1"/>
  <c r="R262" i="1"/>
  <c r="R246" i="1"/>
  <c r="R214" i="1"/>
  <c r="R158" i="1"/>
  <c r="R40" i="1"/>
  <c r="R24" i="1"/>
  <c r="R470" i="1"/>
  <c r="R446" i="1"/>
  <c r="R422" i="1"/>
  <c r="R406" i="1"/>
  <c r="R382" i="1"/>
  <c r="R358" i="1"/>
  <c r="R342" i="1"/>
  <c r="R318" i="1"/>
  <c r="R294" i="1"/>
  <c r="R278" i="1"/>
  <c r="R254" i="1"/>
  <c r="R230" i="1"/>
  <c r="R198" i="1"/>
  <c r="R190" i="1"/>
  <c r="R182" i="1"/>
  <c r="R126" i="1"/>
  <c r="R102" i="1"/>
  <c r="R86" i="1"/>
  <c r="R23" i="1"/>
  <c r="R69" i="1"/>
  <c r="R51" i="1"/>
  <c r="R35" i="1"/>
  <c r="R504" i="1"/>
  <c r="R484" i="1"/>
  <c r="R468" i="1"/>
  <c r="R452" i="1"/>
  <c r="R436" i="1"/>
  <c r="R420" i="1"/>
  <c r="R404" i="1"/>
  <c r="R388" i="1"/>
  <c r="R372" i="1"/>
  <c r="R356" i="1"/>
  <c r="R340" i="1"/>
  <c r="R324" i="1"/>
  <c r="R308" i="1"/>
  <c r="R292" i="1"/>
  <c r="R276" i="1"/>
  <c r="R260" i="1"/>
  <c r="R244" i="1"/>
  <c r="R228" i="1"/>
  <c r="R212" i="1"/>
  <c r="R196" i="1"/>
  <c r="R180" i="1"/>
  <c r="R164" i="1"/>
  <c r="R148" i="1"/>
  <c r="R132" i="1"/>
  <c r="R116" i="1"/>
  <c r="R100" i="1"/>
  <c r="R92" i="1"/>
  <c r="R84" i="1"/>
  <c r="R76" i="1"/>
  <c r="R68" i="1"/>
  <c r="R60" i="1"/>
  <c r="R52" i="1"/>
  <c r="R506" i="1"/>
  <c r="R490" i="1"/>
  <c r="R482" i="1"/>
  <c r="R474" i="1"/>
  <c r="R466" i="1"/>
  <c r="R458" i="1"/>
  <c r="R450" i="1"/>
  <c r="R442" i="1"/>
  <c r="R434" i="1"/>
  <c r="R426" i="1"/>
  <c r="R418" i="1"/>
  <c r="R410" i="1"/>
  <c r="R402" i="1"/>
  <c r="R394" i="1"/>
  <c r="R386" i="1"/>
  <c r="R378" i="1"/>
  <c r="R370" i="1"/>
  <c r="R362" i="1"/>
  <c r="R354" i="1"/>
  <c r="R346" i="1"/>
  <c r="R338" i="1"/>
  <c r="R330" i="1"/>
  <c r="R322" i="1"/>
  <c r="R314" i="1"/>
  <c r="R306" i="1"/>
  <c r="R298" i="1"/>
  <c r="R290" i="1"/>
  <c r="R282" i="1"/>
  <c r="R274" i="1"/>
  <c r="R266" i="1"/>
  <c r="R258" i="1"/>
  <c r="R250" i="1"/>
  <c r="R242" i="1"/>
  <c r="R234" i="1"/>
  <c r="R226" i="1"/>
  <c r="R218" i="1"/>
  <c r="R210" i="1"/>
  <c r="R202" i="1"/>
  <c r="R194" i="1"/>
  <c r="R186" i="1"/>
  <c r="R178" i="1"/>
  <c r="R170" i="1"/>
  <c r="R162" i="1"/>
  <c r="R154" i="1"/>
  <c r="R146" i="1"/>
  <c r="R138" i="1"/>
  <c r="R130" i="1"/>
  <c r="R122" i="1"/>
  <c r="R114" i="1"/>
  <c r="R106" i="1"/>
  <c r="R98" i="1"/>
  <c r="R90" i="1"/>
  <c r="R74" i="1"/>
  <c r="R66" i="1"/>
  <c r="R58" i="1"/>
  <c r="R50" i="1"/>
  <c r="R42" i="1"/>
  <c r="R34" i="1"/>
  <c r="R26" i="1"/>
  <c r="R18" i="1"/>
  <c r="R497" i="1"/>
  <c r="R489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5" i="1"/>
  <c r="R377" i="1"/>
  <c r="R369" i="1"/>
  <c r="R361" i="1"/>
  <c r="R353" i="1"/>
  <c r="R345" i="1"/>
  <c r="R337" i="1"/>
  <c r="R329" i="1"/>
  <c r="R321" i="1"/>
  <c r="R313" i="1"/>
  <c r="R305" i="1"/>
  <c r="R297" i="1"/>
  <c r="R289" i="1"/>
  <c r="R281" i="1"/>
  <c r="R273" i="1"/>
  <c r="R265" i="1"/>
  <c r="R257" i="1"/>
  <c r="R249" i="1"/>
  <c r="R241" i="1"/>
  <c r="R233" i="1"/>
  <c r="R225" i="1"/>
  <c r="R217" i="1"/>
  <c r="R209" i="1"/>
  <c r="R201" i="1"/>
  <c r="R193" i="1"/>
  <c r="R185" i="1"/>
  <c r="R177" i="1"/>
  <c r="R169" i="1"/>
  <c r="R161" i="1"/>
  <c r="R153" i="1"/>
  <c r="R145" i="1"/>
  <c r="R137" i="1"/>
  <c r="R129" i="1"/>
  <c r="R121" i="1"/>
  <c r="R113" i="1"/>
  <c r="R105" i="1"/>
  <c r="R97" i="1"/>
  <c r="R89" i="1"/>
  <c r="R73" i="1"/>
  <c r="R65" i="1"/>
  <c r="R57" i="1"/>
  <c r="R49" i="1"/>
  <c r="R41" i="1"/>
  <c r="R33" i="1"/>
  <c r="R25" i="1"/>
  <c r="R17" i="1"/>
  <c r="R503" i="1"/>
  <c r="R491" i="1"/>
  <c r="R483" i="1"/>
  <c r="R475" i="1"/>
  <c r="R467" i="1"/>
  <c r="R459" i="1"/>
  <c r="R451" i="1"/>
  <c r="R443" i="1"/>
  <c r="R435" i="1"/>
  <c r="R427" i="1"/>
  <c r="R419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1" i="1"/>
  <c r="R203" i="1"/>
  <c r="R195" i="1"/>
  <c r="R187" i="1"/>
  <c r="R179" i="1"/>
  <c r="R171" i="1"/>
  <c r="R163" i="1"/>
  <c r="R155" i="1"/>
  <c r="R147" i="1"/>
  <c r="R139" i="1"/>
  <c r="R131" i="1"/>
  <c r="R123" i="1"/>
  <c r="R115" i="1"/>
  <c r="R107" i="1"/>
  <c r="R99" i="1"/>
  <c r="R91" i="1"/>
  <c r="R83" i="1"/>
  <c r="R44" i="1"/>
  <c r="R36" i="1"/>
  <c r="R28" i="1"/>
  <c r="R20" i="1"/>
  <c r="Q10" i="1"/>
  <c r="R10" i="1" s="1"/>
  <c r="R63" i="1"/>
  <c r="R47" i="1"/>
  <c r="R31" i="1"/>
  <c r="R15" i="1"/>
  <c r="R75" i="1"/>
  <c r="R59" i="1"/>
  <c r="R43" i="1"/>
  <c r="R27" i="1"/>
  <c r="R498" i="1"/>
  <c r="R499" i="1"/>
  <c r="R502" i="1"/>
  <c r="Q501" i="1"/>
  <c r="R501" i="1" s="1"/>
  <c r="R500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507" i="1"/>
  <c r="S506" i="1"/>
  <c r="R149" i="1" l="1"/>
  <c r="A1" i="6"/>
  <c r="S203" i="1" l="1"/>
  <c r="S205" i="1" l="1"/>
  <c r="S204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M8" i="1" l="1"/>
  <c r="Q8" i="1"/>
  <c r="C612" i="1"/>
  <c r="C614" i="1"/>
  <c r="S613" i="1"/>
  <c r="S18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A86" i="2"/>
  <c r="A85" i="2"/>
  <c r="S614" i="1" l="1"/>
  <c r="T614" i="1" s="1"/>
  <c r="K614" i="1" s="1"/>
  <c r="B87" i="2" s="1"/>
  <c r="E34" i="2"/>
  <c r="E79" i="2"/>
  <c r="E75" i="2"/>
  <c r="E24" i="2"/>
  <c r="E44" i="2"/>
  <c r="E15" i="2"/>
  <c r="E33" i="2"/>
  <c r="E16" i="2"/>
  <c r="E28" i="2"/>
  <c r="E69" i="2"/>
  <c r="E52" i="2"/>
  <c r="E49" i="2"/>
  <c r="E43" i="2"/>
  <c r="E74" i="2"/>
  <c r="E45" i="2"/>
  <c r="E23" i="2"/>
  <c r="E76" i="2"/>
  <c r="E38" i="2"/>
  <c r="E30" i="2"/>
  <c r="E83" i="2"/>
  <c r="E31" i="2"/>
  <c r="E25" i="2"/>
  <c r="E26" i="2"/>
  <c r="E36" i="2"/>
  <c r="E11" i="2"/>
  <c r="E71" i="2"/>
  <c r="E27" i="2"/>
  <c r="E70" i="2"/>
  <c r="E18" i="2"/>
  <c r="E48" i="2"/>
  <c r="E47" i="2"/>
  <c r="E13" i="2"/>
  <c r="E21" i="2"/>
  <c r="E55" i="2"/>
  <c r="E73" i="2"/>
  <c r="E57" i="2"/>
  <c r="E54" i="2"/>
  <c r="E39" i="2"/>
  <c r="E51" i="2"/>
  <c r="E37" i="2"/>
  <c r="E62" i="2"/>
  <c r="E65" i="2"/>
  <c r="E35" i="2"/>
  <c r="E29" i="2"/>
  <c r="E59" i="2"/>
  <c r="E12" i="2"/>
  <c r="E56" i="2"/>
  <c r="E72" i="2"/>
  <c r="E42" i="2"/>
  <c r="E46" i="2"/>
  <c r="E40" i="2"/>
  <c r="E60" i="2"/>
  <c r="E20" i="2"/>
  <c r="E19" i="2"/>
  <c r="E50" i="2"/>
  <c r="E58" i="2"/>
  <c r="E32" i="2"/>
  <c r="E84" i="2"/>
  <c r="E41" i="2"/>
  <c r="E77" i="2"/>
  <c r="E10" i="2"/>
  <c r="E82" i="2"/>
  <c r="E81" i="2"/>
  <c r="E22" i="2"/>
  <c r="E63" i="2"/>
  <c r="E53" i="2"/>
  <c r="E80" i="2"/>
  <c r="E17" i="2"/>
  <c r="E85" i="2"/>
  <c r="E106" i="2" s="1"/>
  <c r="Q615" i="1"/>
  <c r="C7" i="6"/>
  <c r="E37" i="6"/>
  <c r="D65" i="6"/>
  <c r="D25" i="6"/>
  <c r="E59" i="6"/>
  <c r="D60" i="6"/>
  <c r="D33" i="6"/>
  <c r="D21" i="6"/>
  <c r="E45" i="6"/>
  <c r="D16" i="6"/>
  <c r="E47" i="6"/>
  <c r="E20" i="6"/>
  <c r="D51" i="6"/>
  <c r="E54" i="6"/>
  <c r="E10" i="6"/>
  <c r="M612" i="1"/>
  <c r="L612" i="1" s="1"/>
  <c r="E66" i="2" s="1"/>
  <c r="S612" i="1"/>
  <c r="T612" i="1" s="1"/>
  <c r="K612" i="1" s="1"/>
  <c r="D10" i="6"/>
  <c r="D18" i="6"/>
  <c r="D24" i="6"/>
  <c r="D57" i="6"/>
  <c r="E9" i="6"/>
  <c r="E11" i="6"/>
  <c r="E24" i="6"/>
  <c r="E36" i="6"/>
  <c r="E53" i="6"/>
  <c r="E60" i="6"/>
  <c r="E65" i="6"/>
  <c r="D9" i="6"/>
  <c r="D59" i="6"/>
  <c r="E12" i="6"/>
  <c r="E16" i="6"/>
  <c r="E18" i="6"/>
  <c r="E26" i="6"/>
  <c r="E30" i="6"/>
  <c r="E34" i="6"/>
  <c r="E55" i="6"/>
  <c r="E64" i="6"/>
  <c r="E57" i="6"/>
  <c r="E50" i="6"/>
  <c r="E43" i="6"/>
  <c r="E25" i="6"/>
  <c r="D64" i="6"/>
  <c r="D47" i="6"/>
  <c r="D29" i="6"/>
  <c r="E29" i="6"/>
  <c r="E21" i="6"/>
  <c r="D53" i="6"/>
  <c r="D32" i="6"/>
  <c r="D27" i="6"/>
  <c r="D12" i="6"/>
  <c r="F7" i="6"/>
  <c r="F7" i="2"/>
  <c r="D7" i="6"/>
  <c r="J8" i="1"/>
  <c r="U8" i="1" s="1"/>
  <c r="U615" i="1" s="1"/>
  <c r="K4" i="1" s="1"/>
  <c r="A87" i="2"/>
  <c r="H7" i="2"/>
  <c r="E7" i="2"/>
  <c r="E95" i="2" l="1"/>
  <c r="E94" i="2"/>
  <c r="E103" i="2"/>
  <c r="K8" i="1"/>
  <c r="L8" i="1"/>
  <c r="I85" i="2"/>
  <c r="I106" i="2" s="1"/>
  <c r="C65" i="6"/>
  <c r="F30" i="6"/>
  <c r="F11" i="6"/>
  <c r="I53" i="2"/>
  <c r="F9" i="6"/>
  <c r="F50" i="6"/>
  <c r="F33" i="6"/>
  <c r="I81" i="2"/>
  <c r="F24" i="6"/>
  <c r="I15" i="2"/>
  <c r="I71" i="2"/>
  <c r="F18" i="6"/>
  <c r="F37" i="6"/>
  <c r="F45" i="6"/>
  <c r="I26" i="2"/>
  <c r="I74" i="2"/>
  <c r="I84" i="2"/>
  <c r="F47" i="6"/>
  <c r="I83" i="2"/>
  <c r="I77" i="2"/>
  <c r="I79" i="2"/>
  <c r="I82" i="2"/>
  <c r="I29" i="2"/>
  <c r="F60" i="6"/>
  <c r="F36" i="6"/>
  <c r="F59" i="6"/>
  <c r="F57" i="6"/>
  <c r="D15" i="6"/>
  <c r="E15" i="6"/>
  <c r="F16" i="6"/>
  <c r="C55" i="6"/>
  <c r="C24" i="6"/>
  <c r="C25" i="6"/>
  <c r="C30" i="6"/>
  <c r="C60" i="6"/>
  <c r="C33" i="6"/>
  <c r="C26" i="6"/>
  <c r="C50" i="6"/>
  <c r="C37" i="6"/>
  <c r="C21" i="6"/>
  <c r="C47" i="6"/>
  <c r="C29" i="6"/>
  <c r="C15" i="6"/>
  <c r="C59" i="6"/>
  <c r="C64" i="6"/>
  <c r="C16" i="6"/>
  <c r="C27" i="6"/>
  <c r="C11" i="6"/>
  <c r="C54" i="6"/>
  <c r="D54" i="6"/>
  <c r="D11" i="6"/>
  <c r="E33" i="6"/>
  <c r="C51" i="6"/>
  <c r="C34" i="6"/>
  <c r="D34" i="6"/>
  <c r="C18" i="6"/>
  <c r="C57" i="6"/>
  <c r="C20" i="6"/>
  <c r="D55" i="6"/>
  <c r="E32" i="6"/>
  <c r="D36" i="6"/>
  <c r="C12" i="6"/>
  <c r="D37" i="6"/>
  <c r="D26" i="6"/>
  <c r="D45" i="6"/>
  <c r="C53" i="6"/>
  <c r="C10" i="6"/>
  <c r="D30" i="6"/>
  <c r="D50" i="6"/>
  <c r="C45" i="6"/>
  <c r="E27" i="6"/>
  <c r="C9" i="6"/>
  <c r="C32" i="6"/>
  <c r="D43" i="6"/>
  <c r="E51" i="6"/>
  <c r="C36" i="6"/>
  <c r="C43" i="6"/>
  <c r="D20" i="6"/>
  <c r="E7" i="6"/>
  <c r="G7" i="2"/>
  <c r="T8" i="1"/>
  <c r="R8" i="1"/>
  <c r="E96" i="2" l="1"/>
  <c r="E101" i="2"/>
  <c r="E86" i="2"/>
  <c r="E107" i="2" s="1"/>
  <c r="E108" i="2" s="1"/>
  <c r="R615" i="1"/>
  <c r="L613" i="1" s="1"/>
  <c r="I18" i="2"/>
  <c r="I59" i="2"/>
  <c r="I57" i="2"/>
  <c r="I12" i="2"/>
  <c r="I60" i="2"/>
  <c r="I47" i="2"/>
  <c r="I33" i="2"/>
  <c r="I10" i="2"/>
  <c r="I16" i="2"/>
  <c r="I45" i="2"/>
  <c r="I24" i="2"/>
  <c r="I30" i="2"/>
  <c r="I37" i="2"/>
  <c r="I36" i="2"/>
  <c r="I50" i="2"/>
  <c r="F53" i="6"/>
  <c r="I53" i="6" s="1"/>
  <c r="I9" i="6"/>
  <c r="F15" i="6"/>
  <c r="I15" i="6" s="1"/>
  <c r="I72" i="2"/>
  <c r="I18" i="6"/>
  <c r="I24" i="6"/>
  <c r="I27" i="2"/>
  <c r="I69" i="2"/>
  <c r="I73" i="2"/>
  <c r="I76" i="2"/>
  <c r="F26" i="6"/>
  <c r="I26" i="6" s="1"/>
  <c r="I47" i="6"/>
  <c r="I59" i="6"/>
  <c r="F29" i="6"/>
  <c r="I29" i="6" s="1"/>
  <c r="I57" i="6"/>
  <c r="I63" i="2"/>
  <c r="I62" i="2"/>
  <c r="I32" i="2"/>
  <c r="I60" i="6"/>
  <c r="I20" i="2"/>
  <c r="I25" i="2"/>
  <c r="I21" i="2"/>
  <c r="E66" i="6"/>
  <c r="D66" i="6"/>
  <c r="I16" i="6"/>
  <c r="E48" i="6"/>
  <c r="E44" i="6"/>
  <c r="D44" i="6"/>
  <c r="E35" i="6"/>
  <c r="D35" i="6"/>
  <c r="E19" i="6"/>
  <c r="D19" i="6"/>
  <c r="D49" i="6"/>
  <c r="E49" i="6"/>
  <c r="I55" i="2"/>
  <c r="I43" i="2"/>
  <c r="I37" i="6"/>
  <c r="I30" i="6"/>
  <c r="I33" i="6"/>
  <c r="I11" i="6"/>
  <c r="C66" i="6"/>
  <c r="I50" i="6"/>
  <c r="I45" i="6"/>
  <c r="I36" i="6"/>
  <c r="T615" i="1"/>
  <c r="K2" i="1" s="1"/>
  <c r="E104" i="2" l="1"/>
  <c r="I22" i="2"/>
  <c r="F51" i="6"/>
  <c r="I51" i="6" s="1"/>
  <c r="I51" i="2"/>
  <c r="F54" i="6"/>
  <c r="I54" i="6" s="1"/>
  <c r="I54" i="2"/>
  <c r="F34" i="6"/>
  <c r="I34" i="6" s="1"/>
  <c r="I34" i="2"/>
  <c r="F12" i="6"/>
  <c r="I12" i="6" s="1"/>
  <c r="I13" i="2"/>
  <c r="C19" i="6"/>
  <c r="C35" i="6"/>
  <c r="F10" i="6"/>
  <c r="I10" i="6" s="1"/>
  <c r="I11" i="2"/>
  <c r="F27" i="6"/>
  <c r="I27" i="6" s="1"/>
  <c r="F64" i="6"/>
  <c r="I64" i="6" s="1"/>
  <c r="F65" i="6"/>
  <c r="I65" i="6" s="1"/>
  <c r="F32" i="6"/>
  <c r="I32" i="6" s="1"/>
  <c r="F21" i="6"/>
  <c r="I21" i="6" s="1"/>
  <c r="F20" i="6"/>
  <c r="I20" i="6" s="1"/>
  <c r="F25" i="6"/>
  <c r="I25" i="6" s="1"/>
  <c r="F87" i="2"/>
  <c r="L615" i="1"/>
  <c r="L616" i="1" s="1"/>
  <c r="K3" i="1" s="1"/>
  <c r="H87" i="2"/>
  <c r="E46" i="6"/>
  <c r="E40" i="6"/>
  <c r="D48" i="6"/>
  <c r="D23" i="6"/>
  <c r="D40" i="6"/>
  <c r="D46" i="6"/>
  <c r="E42" i="6"/>
  <c r="E23" i="6"/>
  <c r="E41" i="6"/>
  <c r="D42" i="6"/>
  <c r="E56" i="6"/>
  <c r="D56" i="6"/>
  <c r="D31" i="6"/>
  <c r="D41" i="6"/>
  <c r="E31" i="6"/>
  <c r="F43" i="6"/>
  <c r="I43" i="6" s="1"/>
  <c r="E28" i="6"/>
  <c r="D28" i="6"/>
  <c r="E38" i="6"/>
  <c r="E52" i="6"/>
  <c r="E58" i="6"/>
  <c r="E39" i="6"/>
  <c r="D38" i="6"/>
  <c r="D52" i="6"/>
  <c r="D39" i="6"/>
  <c r="D58" i="6"/>
  <c r="E13" i="6"/>
  <c r="D13" i="6"/>
  <c r="I35" i="2"/>
  <c r="C44" i="6"/>
  <c r="C22" i="6"/>
  <c r="E22" i="6"/>
  <c r="F22" i="6"/>
  <c r="D22" i="6"/>
  <c r="I94" i="2" l="1"/>
  <c r="I101" i="2" s="1"/>
  <c r="C41" i="6"/>
  <c r="C58" i="6"/>
  <c r="C52" i="6"/>
  <c r="C49" i="6"/>
  <c r="C48" i="6"/>
  <c r="C31" i="6"/>
  <c r="C39" i="6"/>
  <c r="I86" i="2"/>
  <c r="I107" i="2" s="1"/>
  <c r="I108" i="2" s="1"/>
  <c r="C56" i="6"/>
  <c r="C38" i="6"/>
  <c r="C23" i="6"/>
  <c r="C42" i="6"/>
  <c r="C28" i="6"/>
  <c r="C40" i="6"/>
  <c r="I55" i="6"/>
  <c r="D17" i="6"/>
  <c r="D61" i="6" s="1"/>
  <c r="D62" i="6" s="1"/>
  <c r="C17" i="6"/>
  <c r="E17" i="6"/>
  <c r="E61" i="6" s="1"/>
  <c r="E62" i="6" s="1"/>
  <c r="E87" i="2"/>
  <c r="G87" i="2"/>
  <c r="I40" i="2"/>
  <c r="F48" i="6"/>
  <c r="I75" i="2"/>
  <c r="I103" i="2" s="1"/>
  <c r="F49" i="6"/>
  <c r="I56" i="2"/>
  <c r="I42" i="2"/>
  <c r="I19" i="2"/>
  <c r="C46" i="6"/>
  <c r="F46" i="6"/>
  <c r="F41" i="6"/>
  <c r="I70" i="2"/>
  <c r="I80" i="2"/>
  <c r="I52" i="2"/>
  <c r="F23" i="6"/>
  <c r="F39" i="6"/>
  <c r="I17" i="2"/>
  <c r="I28" i="2"/>
  <c r="F38" i="6"/>
  <c r="F31" i="6"/>
  <c r="F89" i="2"/>
  <c r="F90" i="2" s="1"/>
  <c r="I65" i="2"/>
  <c r="I58" i="2"/>
  <c r="I66" i="2"/>
  <c r="F35" i="6"/>
  <c r="I35" i="6" s="1"/>
  <c r="I22" i="6"/>
  <c r="I31" i="6" l="1"/>
  <c r="I41" i="6"/>
  <c r="I48" i="6"/>
  <c r="I38" i="6"/>
  <c r="I23" i="6"/>
  <c r="I49" i="6"/>
  <c r="I23" i="2"/>
  <c r="I39" i="2"/>
  <c r="I48" i="2"/>
  <c r="I41" i="2"/>
  <c r="F44" i="6"/>
  <c r="I44" i="6" s="1"/>
  <c r="I44" i="2"/>
  <c r="E89" i="2"/>
  <c r="E90" i="2" s="1"/>
  <c r="I87" i="2"/>
  <c r="I39" i="6"/>
  <c r="I38" i="2"/>
  <c r="I46" i="2"/>
  <c r="I31" i="2"/>
  <c r="I49" i="2"/>
  <c r="C61" i="6"/>
  <c r="D67" i="6"/>
  <c r="E67" i="6"/>
  <c r="G89" i="2"/>
  <c r="G90" i="2" s="1"/>
  <c r="F66" i="6"/>
  <c r="F40" i="6"/>
  <c r="I40" i="6" s="1"/>
  <c r="C13" i="6"/>
  <c r="F19" i="6"/>
  <c r="I19" i="6" s="1"/>
  <c r="F42" i="6"/>
  <c r="I42" i="6" s="1"/>
  <c r="F56" i="6"/>
  <c r="I56" i="6" s="1"/>
  <c r="I46" i="6"/>
  <c r="F52" i="6"/>
  <c r="I52" i="6" s="1"/>
  <c r="F17" i="6"/>
  <c r="I17" i="6" s="1"/>
  <c r="F28" i="6"/>
  <c r="I28" i="6" s="1"/>
  <c r="F13" i="6"/>
  <c r="F58" i="6"/>
  <c r="I58" i="6" s="1"/>
  <c r="H89" i="2"/>
  <c r="H90" i="2" s="1"/>
  <c r="I95" i="2" l="1"/>
  <c r="I96" i="2" s="1"/>
  <c r="C62" i="6"/>
  <c r="C67" i="6" s="1"/>
  <c r="I66" i="6"/>
  <c r="I13" i="6"/>
  <c r="I61" i="6"/>
  <c r="I79" i="6"/>
  <c r="I89" i="2"/>
  <c r="I90" i="2" s="1"/>
  <c r="M1" i="2" s="1"/>
  <c r="F61" i="6"/>
  <c r="F62" i="6" s="1"/>
  <c r="I104" i="2" l="1"/>
  <c r="I62" i="6"/>
  <c r="I67" i="6" s="1"/>
  <c r="B6" i="6" s="1"/>
  <c r="F67" i="6"/>
  <c r="I8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tonyk</author>
    <author>AJK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Trading name or Type of business (Optional)</t>
        </r>
      </text>
    </comment>
    <comment ref="C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dd/mm/yy</t>
        </r>
      </text>
    </comment>
    <comment ref="B19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AJK</author>
    <author>tonyk</author>
  </authors>
  <commentList>
    <comment ref="B6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If adding or changing account names, ensure that the GST and personal-use settings are correct.</t>
        </r>
      </text>
    </comment>
    <comment ref="C6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Input "N" if GST will usually </t>
        </r>
        <r>
          <rPr>
            <b/>
            <u/>
            <sz val="10"/>
            <color indexed="10"/>
            <rFont val="Tahoma"/>
            <family val="2"/>
          </rPr>
          <t>NOT</t>
        </r>
        <r>
          <rPr>
            <b/>
            <sz val="10"/>
            <color indexed="81"/>
            <rFont val="Tahoma"/>
            <family val="2"/>
          </rPr>
          <t xml:space="preserve"> apply to the item.</t>
        </r>
      </text>
    </comment>
    <comment ref="D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Can be manually overridden on the "Input" tab for individual transactions.</t>
        </r>
      </text>
    </comment>
    <comment ref="B9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excl. GST (where applicable)</t>
        </r>
      </text>
    </comment>
    <comment ref="B9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excl. GST (where applicable)</t>
        </r>
      </text>
    </comment>
    <comment ref="B10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Incl. GST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AJK</author>
    <author>tonyk</author>
  </authors>
  <commentList>
    <comment ref="D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D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A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dd/mm/yy</t>
        </r>
      </text>
    </comment>
    <comment ref="F6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Manual entry or override.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Enter "X" when reconciled to bank statement, or "NA" if Non-bank</t>
        </r>
      </text>
    </comment>
    <comment ref="H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(If NOT 1/11th)
Positive if payment, </t>
        </r>
        <r>
          <rPr>
            <b/>
            <sz val="9"/>
            <color indexed="10"/>
            <rFont val="Tahoma"/>
            <family val="2"/>
          </rPr>
          <t>(Negative if receipt)</t>
        </r>
      </text>
    </comment>
    <comment ref="I6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As specified in the "Summary" tab.</t>
        </r>
      </text>
    </comment>
    <comment ref="J6" authorId="1" shapeId="0" xr:uid="{00000000-0006-0000-0200-000008000000}">
      <text>
        <r>
          <rPr>
            <b/>
            <sz val="9"/>
            <color indexed="10"/>
            <rFont val="Tahoma"/>
            <family val="2"/>
          </rPr>
          <t>(Payable)</t>
        </r>
        <r>
          <rPr>
            <b/>
            <sz val="9"/>
            <color indexed="81"/>
            <rFont val="Tahoma"/>
            <family val="2"/>
          </rPr>
          <t xml:space="preserve"> / Recoverable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AJK</author>
    <author>tonyk</author>
  </authors>
  <commentList>
    <comment ref="D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D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A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dd/mm/yy</t>
        </r>
      </text>
    </comment>
    <comment ref="F6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Manual entry or override.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4721BF1D-A6C6-40FC-B1F7-35D454D51394}">
      <text>
        <r>
          <rPr>
            <b/>
            <sz val="9"/>
            <color indexed="81"/>
            <rFont val="Tahoma"/>
            <family val="2"/>
          </rPr>
          <t>Enter "X" when reconciled to bank statement, or "NA" if Non-bank</t>
        </r>
      </text>
    </comment>
    <comment ref="H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(If NOT 1/11th)
Positive if payment, </t>
        </r>
        <r>
          <rPr>
            <b/>
            <sz val="9"/>
            <color indexed="10"/>
            <rFont val="Tahoma"/>
            <family val="2"/>
          </rPr>
          <t>(Negative if receipt)</t>
        </r>
      </text>
    </comment>
    <comment ref="I6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>As specified in the "Summary" tab.</t>
        </r>
      </text>
    </comment>
    <comment ref="J6" authorId="1" shapeId="0" xr:uid="{00000000-0006-0000-0300-000008000000}">
      <text>
        <r>
          <rPr>
            <b/>
            <sz val="9"/>
            <color indexed="10"/>
            <rFont val="Tahoma"/>
            <family val="2"/>
          </rPr>
          <t>(Payable)</t>
        </r>
        <r>
          <rPr>
            <b/>
            <sz val="9"/>
            <color indexed="81"/>
            <rFont val="Tahoma"/>
            <family val="2"/>
          </rPr>
          <t xml:space="preserve"> / Recoverable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AJK</author>
    <author>tonyk</author>
  </authors>
  <commentList>
    <comment ref="D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D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A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dd/mm/yy</t>
        </r>
      </text>
    </comment>
    <comment ref="F6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Manual entry or override.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1D3D44D6-C5CF-4BEA-AAF7-005D04B0955B}">
      <text>
        <r>
          <rPr>
            <b/>
            <sz val="9"/>
            <color indexed="81"/>
            <rFont val="Tahoma"/>
            <family val="2"/>
          </rPr>
          <t>Enter "X" when reconciled to bank statement, or "NA" if Non-bank</t>
        </r>
      </text>
    </comment>
    <comment ref="H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 xml:space="preserve">(If NOT 1/11th)
Positive if payment, </t>
        </r>
        <r>
          <rPr>
            <b/>
            <sz val="9"/>
            <color indexed="10"/>
            <rFont val="Tahoma"/>
            <family val="2"/>
          </rPr>
          <t>(Negative if receipt)</t>
        </r>
      </text>
    </comment>
    <comment ref="I6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As specified in the "Summary" tab.</t>
        </r>
      </text>
    </comment>
    <comment ref="J6" authorId="1" shapeId="0" xr:uid="{00000000-0006-0000-0400-000008000000}">
      <text>
        <r>
          <rPr>
            <b/>
            <sz val="9"/>
            <color indexed="10"/>
            <rFont val="Tahoma"/>
            <family val="2"/>
          </rPr>
          <t>(Payable)</t>
        </r>
        <r>
          <rPr>
            <b/>
            <sz val="9"/>
            <color indexed="81"/>
            <rFont val="Tahoma"/>
            <family val="2"/>
          </rPr>
          <t xml:space="preserve"> / Recoverable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AJK</author>
    <author>tonyk</author>
  </authors>
  <commentList>
    <comment ref="D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D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(Negative) = overdrawn</t>
        </r>
      </text>
    </comment>
    <comment ref="A6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dd/mm/yy</t>
        </r>
      </text>
    </comment>
    <comment ref="F6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Manual entry or override.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" authorId="0" shapeId="0" xr:uid="{FAC45D49-8295-47F8-A7EC-391E22E1FB41}">
      <text>
        <r>
          <rPr>
            <b/>
            <sz val="9"/>
            <color indexed="81"/>
            <rFont val="Tahoma"/>
            <family val="2"/>
          </rPr>
          <t>Enter "X" when reconciled to bank statement, or "NA" if Non-bank</t>
        </r>
      </text>
    </comment>
    <comment ref="H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 xml:space="preserve">(If NOT 1/11th)
Positive if payment, </t>
        </r>
        <r>
          <rPr>
            <b/>
            <sz val="9"/>
            <color indexed="10"/>
            <rFont val="Tahoma"/>
            <family val="2"/>
          </rPr>
          <t>(Negative if receipt)</t>
        </r>
      </text>
    </comment>
    <comment ref="I6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As specified in the "Summary" tab.</t>
        </r>
      </text>
    </comment>
    <comment ref="J6" authorId="1" shapeId="0" xr:uid="{00000000-0006-0000-0500-000008000000}">
      <text>
        <r>
          <rPr>
            <b/>
            <sz val="9"/>
            <color indexed="10"/>
            <rFont val="Tahoma"/>
            <family val="2"/>
          </rPr>
          <t>(Payable)</t>
        </r>
        <r>
          <rPr>
            <b/>
            <sz val="9"/>
            <color indexed="81"/>
            <rFont val="Tahoma"/>
            <family val="2"/>
          </rPr>
          <t xml:space="preserve"> / Recoverable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tonyk</author>
    <author>AJK</author>
  </authors>
  <commentList>
    <comment ref="E2" authorId="0" shapeId="0" xr:uid="{1C8432BE-FC79-4CA2-990E-452BA44F10AE}">
      <text>
        <r>
          <rPr>
            <b/>
            <sz val="9"/>
            <color indexed="81"/>
            <rFont val="Tahoma"/>
            <family val="2"/>
          </rPr>
          <t>dd/mm/yy</t>
        </r>
      </text>
    </comment>
    <comment ref="C15" authorId="1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Add:  Unpresented cheques / unlisted withdrawals
</t>
        </r>
        <r>
          <rPr>
            <b/>
            <sz val="9"/>
            <color indexed="10"/>
            <rFont val="Tahoma"/>
            <family val="2"/>
          </rPr>
          <t>(Deduct:  Unlisted deposits)</t>
        </r>
      </text>
    </comment>
    <comment ref="E15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Add:  Unpresented cheques / unlisted withdrawals
</t>
        </r>
        <r>
          <rPr>
            <b/>
            <sz val="9"/>
            <color indexed="10"/>
            <rFont val="Tahoma"/>
            <family val="2"/>
          </rPr>
          <t>(Deduct:  Unlisted deposits)</t>
        </r>
      </text>
    </comment>
  </commentList>
</comments>
</file>

<file path=xl/sharedStrings.xml><?xml version="1.0" encoding="utf-8"?>
<sst xmlns="http://schemas.openxmlformats.org/spreadsheetml/2006/main" count="340" uniqueCount="165">
  <si>
    <t>Section 1: Income &amp; Expense Accounts</t>
  </si>
  <si>
    <t>Income</t>
  </si>
  <si>
    <t>Sales</t>
  </si>
  <si>
    <t>Contractors</t>
  </si>
  <si>
    <t>Electricity &amp; Gas</t>
  </si>
  <si>
    <t>Motor Vehicle Expenses</t>
  </si>
  <si>
    <t>Repairs &amp; Maintenance</t>
  </si>
  <si>
    <t>Wages &amp; Salaries</t>
  </si>
  <si>
    <t>Expenses</t>
  </si>
  <si>
    <t>Bank Charges</t>
  </si>
  <si>
    <t>Depreciation</t>
  </si>
  <si>
    <t>Insurances</t>
  </si>
  <si>
    <t>Leasing Costs</t>
  </si>
  <si>
    <t>Printing, Stationery &amp; Office Expenses</t>
  </si>
  <si>
    <t>Travelling Expenses</t>
  </si>
  <si>
    <t>Section 3: Asset &amp; Liability Accounts</t>
  </si>
  <si>
    <t>Office Furniture &amp; Equipment - at cost</t>
  </si>
  <si>
    <t>Code</t>
  </si>
  <si>
    <t>GST</t>
  </si>
  <si>
    <t>Date</t>
  </si>
  <si>
    <t>Amount</t>
  </si>
  <si>
    <t>Check</t>
  </si>
  <si>
    <t>A/C No.</t>
  </si>
  <si>
    <t>N</t>
  </si>
  <si>
    <t>GST?</t>
  </si>
  <si>
    <t>Payments</t>
  </si>
  <si>
    <t>Check double-entry &gt;</t>
  </si>
  <si>
    <t>GST Rate &gt;</t>
  </si>
  <si>
    <t>Rec</t>
  </si>
  <si>
    <t>Received</t>
  </si>
  <si>
    <t>Paid</t>
  </si>
  <si>
    <t>Account</t>
  </si>
  <si>
    <t>Transaction Details</t>
  </si>
  <si>
    <t>GST Divisor &gt;</t>
  </si>
  <si>
    <t>Check Debits = Credits &gt;&gt;</t>
  </si>
  <si>
    <t>Error Tally &gt;&gt;</t>
  </si>
  <si>
    <t xml:space="preserve"> = Closing cashbook balance</t>
  </si>
  <si>
    <t xml:space="preserve"> = Revised cashbook balance</t>
  </si>
  <si>
    <t>Expected Bank Statement Balance</t>
  </si>
  <si>
    <t>Actual Bank Statement Balance</t>
  </si>
  <si>
    <t>Bank Account</t>
  </si>
  <si>
    <t>Priv.</t>
  </si>
  <si>
    <t>%</t>
  </si>
  <si>
    <t>Private</t>
  </si>
  <si>
    <t>Private Portion of Expenses</t>
  </si>
  <si>
    <t>Acct Code</t>
  </si>
  <si>
    <t>(Y/N)</t>
  </si>
  <si>
    <t>Use</t>
  </si>
  <si>
    <t>Internet Expenses</t>
  </si>
  <si>
    <t>All numbers have been rounded to the nearest whole dollar.</t>
  </si>
  <si>
    <t>2.</t>
  </si>
  <si>
    <t>such as depreciation, loan interest, inventory movements or accrued items.</t>
  </si>
  <si>
    <t>This report is intended for quarterly comparison and is indicative only. It may not include certain end-of-period adjustments</t>
  </si>
  <si>
    <t>1.</t>
  </si>
  <si>
    <t>*</t>
  </si>
  <si>
    <t>Other Income / (Expenses)</t>
  </si>
  <si>
    <t/>
  </si>
  <si>
    <t>Total</t>
  </si>
  <si>
    <t>Quarter Ended</t>
  </si>
  <si>
    <t>Quarterly Profit &amp; Loss Report</t>
  </si>
  <si>
    <t>Net Operating Profit / (Loss)</t>
  </si>
  <si>
    <t>Net Profit / (Loss) *</t>
  </si>
  <si>
    <t>Profitability (excl. GST - where applicable)</t>
  </si>
  <si>
    <t xml:space="preserve">Year Start &gt;&gt; </t>
  </si>
  <si>
    <t xml:space="preserve">Year End &gt;&gt; </t>
  </si>
  <si>
    <t>QUARTER 1 =&gt;</t>
  </si>
  <si>
    <t>QUARTER 2 =&gt;</t>
  </si>
  <si>
    <t>QUARTER 3 =&gt;</t>
  </si>
  <si>
    <t>QUARTER 4 =&gt;</t>
  </si>
  <si>
    <t>Advertising &amp; Promotion</t>
  </si>
  <si>
    <t>Computer Supplies &amp; Expenses</t>
  </si>
  <si>
    <t>Protective Clothing &amp; Laundry</t>
  </si>
  <si>
    <t>Receipts</t>
  </si>
  <si>
    <t xml:space="preserve">Net Movement  </t>
  </si>
  <si>
    <t xml:space="preserve">Opening Balance  </t>
  </si>
  <si>
    <t xml:space="preserve">Closing Balance  </t>
  </si>
  <si>
    <t>X</t>
  </si>
  <si>
    <t>Your name here</t>
  </si>
  <si>
    <t>Are you registered for GST? (Y / N)</t>
  </si>
  <si>
    <t>Private Expense Code:</t>
  </si>
  <si>
    <t>Your name:</t>
  </si>
  <si>
    <t>Your ABN:</t>
  </si>
  <si>
    <t>Total Year</t>
  </si>
  <si>
    <t>Your trading name  -  if applicable:</t>
  </si>
  <si>
    <r>
      <t xml:space="preserve">Dr / </t>
    </r>
    <r>
      <rPr>
        <sz val="10"/>
        <color rgb="FFFF0000"/>
        <rFont val="Arial"/>
        <family val="2"/>
      </rPr>
      <t>(Cr)</t>
    </r>
  </si>
  <si>
    <t xml:space="preserve">Check debits = credits &gt; </t>
  </si>
  <si>
    <t>Bank Account Ledger Code:</t>
  </si>
  <si>
    <t>Opening Bank or Cashbook Balance:</t>
  </si>
  <si>
    <t>Non-Bank Transactions</t>
  </si>
  <si>
    <t>GST Payable on Transactions</t>
  </si>
  <si>
    <t>GST Recoverable on Transactions</t>
  </si>
  <si>
    <t>Check P&amp;L on "Summary" page =&gt;&gt;</t>
  </si>
  <si>
    <t>Note 1:</t>
  </si>
  <si>
    <t xml:space="preserve">  -  rental income</t>
  </si>
  <si>
    <t xml:space="preserve">  -  interest received</t>
  </si>
  <si>
    <t xml:space="preserve">  -  dividends received</t>
  </si>
  <si>
    <t>Note 2:</t>
  </si>
  <si>
    <t xml:space="preserve">  -  depreciation</t>
  </si>
  <si>
    <t xml:space="preserve">  -  interest paid</t>
  </si>
  <si>
    <t xml:space="preserve">  -  superannuation</t>
  </si>
  <si>
    <t xml:space="preserve">  -  wages and / or directors' fees</t>
  </si>
  <si>
    <r>
      <rPr>
        <b/>
        <sz val="10"/>
        <rFont val="Arial"/>
        <family val="2"/>
      </rPr>
      <t>G10</t>
    </r>
    <r>
      <rPr>
        <sz val="10"/>
        <rFont val="Arial"/>
        <family val="2"/>
      </rPr>
      <t xml:space="preserve"> - Capital Purchases</t>
    </r>
  </si>
  <si>
    <r>
      <rPr>
        <b/>
        <sz val="10"/>
        <rFont val="Arial"/>
        <family val="2"/>
      </rPr>
      <t>1A</t>
    </r>
    <r>
      <rPr>
        <sz val="10"/>
        <rFont val="Arial"/>
        <family val="2"/>
      </rPr>
      <t xml:space="preserve"> - GST on Sales</t>
    </r>
  </si>
  <si>
    <r>
      <t xml:space="preserve">Net GST </t>
    </r>
    <r>
      <rPr>
        <b/>
        <sz val="10"/>
        <color indexed="10"/>
        <rFont val="Arial"/>
        <family val="2"/>
      </rPr>
      <t>(Payable)</t>
    </r>
    <r>
      <rPr>
        <b/>
        <sz val="10"/>
        <rFont val="Arial"/>
        <family val="2"/>
      </rPr>
      <t xml:space="preserve"> / Recoverable</t>
    </r>
  </si>
  <si>
    <t>Drawings for Personal Use</t>
  </si>
  <si>
    <t>Interest Paid</t>
  </si>
  <si>
    <t>Assets</t>
  </si>
  <si>
    <t>Liabilities</t>
  </si>
  <si>
    <t>GST Paid to / (Recovered from) ATO</t>
  </si>
  <si>
    <t>Personal Funds Introduced</t>
  </si>
  <si>
    <t>Section 2: Personal Transactions</t>
  </si>
  <si>
    <t>Suspense Account / Unallocated Items</t>
  </si>
  <si>
    <t xml:space="preserve">Loan from . . . . . .  </t>
  </si>
  <si>
    <t xml:space="preserve">Loan to . . . . . .  </t>
  </si>
  <si>
    <t>Total sales (G1) may need to be reduced (where applicable) by the following income items:</t>
  </si>
  <si>
    <t>Total purchases (G11) may need to be reduced (where applicable) by the following expense items:</t>
  </si>
  <si>
    <r>
      <rPr>
        <b/>
        <sz val="10"/>
        <rFont val="Arial"/>
        <family val="2"/>
      </rPr>
      <t>G11</t>
    </r>
    <r>
      <rPr>
        <sz val="10"/>
        <rFont val="Arial"/>
        <family val="2"/>
      </rPr>
      <t xml:space="preserve"> - Non Capital Purchases </t>
    </r>
    <r>
      <rPr>
        <i/>
        <sz val="10"/>
        <rFont val="Arial"/>
        <family val="2"/>
      </rPr>
      <t>(see Note 2 below)</t>
    </r>
  </si>
  <si>
    <r>
      <rPr>
        <b/>
        <sz val="10"/>
        <rFont val="Arial"/>
        <family val="2"/>
      </rPr>
      <t>G1</t>
    </r>
    <r>
      <rPr>
        <sz val="10"/>
        <rFont val="Arial"/>
        <family val="2"/>
      </rPr>
      <t xml:space="preserve"> - Sales incl GST </t>
    </r>
    <r>
      <rPr>
        <i/>
        <sz val="10"/>
        <rFont val="Arial"/>
        <family val="2"/>
      </rPr>
      <t>(see Note 1 below)</t>
    </r>
  </si>
  <si>
    <t>Other Income or Expense Items</t>
  </si>
  <si>
    <t>Vehicles, Plant &amp; Equipment - at cost</t>
  </si>
  <si>
    <r>
      <rPr>
        <b/>
        <sz val="10"/>
        <rFont val="Arial"/>
        <family val="2"/>
      </rPr>
      <t>1B</t>
    </r>
    <r>
      <rPr>
        <sz val="10"/>
        <rFont val="Arial"/>
        <family val="2"/>
      </rPr>
      <t xml:space="preserve"> - GST on Purchases</t>
    </r>
  </si>
  <si>
    <t>Toggle</t>
  </si>
  <si>
    <t>Excl.</t>
  </si>
  <si>
    <t>Account Name</t>
  </si>
  <si>
    <t>QTR 1</t>
  </si>
  <si>
    <t>QTR 2</t>
  </si>
  <si>
    <t>QTR 3</t>
  </si>
  <si>
    <t>QTR 4</t>
  </si>
  <si>
    <t>Bank Statement Reconciliation as at:</t>
  </si>
  <si>
    <t>Opening cashbook balance</t>
  </si>
  <si>
    <t>Add / (deduct) bank transactions:</t>
  </si>
  <si>
    <t>Qtr 1</t>
  </si>
  <si>
    <t>&gt;</t>
  </si>
  <si>
    <t>Qtr 2</t>
  </si>
  <si>
    <t>Qtr 3</t>
  </si>
  <si>
    <t>Qtr 4</t>
  </si>
  <si>
    <t>Add / (deduct) uncleared items:</t>
  </si>
  <si>
    <t>Uncleared items from prior year:</t>
  </si>
  <si>
    <t>Uncleared transactions for bank reconcilation</t>
  </si>
  <si>
    <t>Licences &amp; Registrations</t>
  </si>
  <si>
    <t>Materials &amp; Supplies</t>
  </si>
  <si>
    <t>Telephone</t>
  </si>
  <si>
    <t>Amend</t>
  </si>
  <si>
    <t>Tools &amp; Equipment</t>
  </si>
  <si>
    <t>Income Tax Instalments paid to ATO</t>
  </si>
  <si>
    <t>Key numbers for BAS completion (see notes below):</t>
  </si>
  <si>
    <t>Setup Parameters for Cashbook File</t>
  </si>
  <si>
    <t>Note that BAS numbers are for guidance only and may require adjustment</t>
  </si>
  <si>
    <t>Money IN</t>
  </si>
  <si>
    <t>Money OUT</t>
  </si>
  <si>
    <r>
      <t>Notes</t>
    </r>
    <r>
      <rPr>
        <i/>
        <sz val="10"/>
        <rFont val="Arial"/>
        <family val="2"/>
      </rPr>
      <t xml:space="preserve">: </t>
    </r>
  </si>
  <si>
    <t>Superannuation Paid</t>
  </si>
  <si>
    <t>CHART OF ACCOUNTS</t>
  </si>
  <si>
    <t>SUMMARY OF TRANSACTIONS</t>
  </si>
  <si>
    <t xml:space="preserve">Total Income &gt;&gt;  </t>
  </si>
  <si>
    <t xml:space="preserve">Total Expenses &gt;&gt;  </t>
  </si>
  <si>
    <r>
      <t xml:space="preserve">Indicative Profit / </t>
    </r>
    <r>
      <rPr>
        <b/>
        <sz val="10"/>
        <color indexed="10"/>
        <rFont val="Arial"/>
        <family val="2"/>
      </rPr>
      <t>(Loss)</t>
    </r>
    <r>
      <rPr>
        <b/>
        <sz val="10"/>
        <rFont val="Arial"/>
        <family val="2"/>
      </rPr>
      <t xml:space="preserve"> before tax &gt;&gt;  </t>
    </r>
  </si>
  <si>
    <t>and to assist with calculating your net GST position if required.</t>
  </si>
  <si>
    <t>It does not include an invoicing capability or management of receivables, payables or inventory.</t>
  </si>
  <si>
    <t>Neither does it include a payroll processing module.</t>
  </si>
  <si>
    <t>PLEASE NOTE:</t>
  </si>
  <si>
    <t>This electronic cashbook is not intended to be a complete accounting system.</t>
  </si>
  <si>
    <t>See the separate page of instructions before first using this cashbook.</t>
  </si>
  <si>
    <t>For Chart of Accounts, GST and Personal Use parameters, see the "Accounts" tab.</t>
  </si>
  <si>
    <t>It is provided to help you conveniently record and categorise your business receipts and payments,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</si>
</sst>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;[Red]\(#,##0.00\)"/>
    <numFmt numFmtId="165" formatCode="#,##0.00\ ;\(#,##0.00\);&quot;-&quot;???"/>
    <numFmt numFmtId="166" formatCode="#,##0.00\ ;[Red]\(#,##0.00\);&quot;-&quot;???"/>
    <numFmt numFmtId="167" formatCode="[$-C09]dd\-mmm\-yy;@"/>
    <numFmt numFmtId="168" formatCode="#,##0\ ;[Red]\(#,##0\);&quot;-&quot;???"/>
    <numFmt numFmtId="169" formatCode="#,##0\ ;[Red]\(#,##0\);0"/>
    <numFmt numFmtId="170" formatCode="##\ ###\ ###\ ###"/>
    <numFmt numFmtId="171" formatCode="#,##0.00\ ;\(#,##0.00\)"/>
    <numFmt numFmtId="172" formatCode="#,##0\ ;\(#,##0\)"/>
    <numFmt numFmtId="173" formatCode="#,##0\ ;\(#,##0\);&quot;-&quot;??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10"/>
      <name val="Tahoma"/>
      <family val="2"/>
    </font>
    <font>
      <sz val="10"/>
      <color indexed="17"/>
      <name val="Arial"/>
      <family val="2"/>
    </font>
    <font>
      <sz val="10"/>
      <color rgb="FFFF0000"/>
      <name val="Arial"/>
      <family val="2"/>
    </font>
    <font>
      <b/>
      <i/>
      <sz val="10"/>
      <color rgb="FF0000FF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0"/>
      <color rgb="FF008000"/>
      <name val="Arial"/>
      <family val="2"/>
    </font>
    <font>
      <sz val="8"/>
      <color indexed="81"/>
      <name val="Tahoma"/>
      <family val="2"/>
    </font>
    <font>
      <sz val="10"/>
      <color rgb="FF008000"/>
      <name val="Arial"/>
      <family val="2"/>
    </font>
    <font>
      <b/>
      <i/>
      <sz val="9"/>
      <color rgb="FFFF0000"/>
      <name val="Arial"/>
      <family val="2"/>
    </font>
    <font>
      <b/>
      <u/>
      <sz val="11"/>
      <name val="Arial"/>
      <family val="2"/>
    </font>
    <font>
      <b/>
      <sz val="9"/>
      <color indexed="10"/>
      <name val="Tahoma"/>
      <family val="2"/>
    </font>
    <font>
      <i/>
      <u/>
      <sz val="11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 applyProtection="1">
      <alignment vertical="top"/>
      <protection locked="0"/>
    </xf>
    <xf numFmtId="49" fontId="0" fillId="0" borderId="0" xfId="0" applyNumberFormat="1" applyAlignment="1" applyProtection="1">
      <alignment vertical="top" wrapText="1"/>
      <protection locked="0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7" fontId="0" fillId="0" borderId="6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7" fontId="0" fillId="2" borderId="14" xfId="0" applyNumberFormat="1" applyFill="1" applyBorder="1" applyAlignment="1">
      <alignment horizontal="center"/>
    </xf>
    <xf numFmtId="166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66" fontId="0" fillId="2" borderId="0" xfId="0" applyNumberFormat="1" applyFill="1" applyAlignment="1">
      <alignment vertical="top"/>
    </xf>
    <xf numFmtId="0" fontId="2" fillId="3" borderId="0" xfId="0" applyFont="1" applyFill="1"/>
    <xf numFmtId="0" fontId="0" fillId="3" borderId="0" xfId="0" applyFill="1"/>
    <xf numFmtId="167" fontId="0" fillId="3" borderId="0" xfId="0" applyNumberFormat="1" applyFill="1" applyAlignment="1">
      <alignment horizontal="center" vertical="top"/>
    </xf>
    <xf numFmtId="166" fontId="0" fillId="3" borderId="0" xfId="0" applyNumberFormat="1" applyFill="1" applyAlignment="1">
      <alignment vertical="top"/>
    </xf>
    <xf numFmtId="0" fontId="0" fillId="2" borderId="0" xfId="0" applyFill="1" applyAlignment="1">
      <alignment horizontal="center" vertical="top"/>
    </xf>
    <xf numFmtId="167" fontId="0" fillId="0" borderId="3" xfId="0" applyNumberForma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66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4" fontId="0" fillId="0" borderId="0" xfId="0" applyNumberFormat="1" applyAlignment="1">
      <alignment vertical="top"/>
    </xf>
    <xf numFmtId="0" fontId="0" fillId="3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9" fontId="0" fillId="0" borderId="3" xfId="0" applyNumberFormat="1" applyBorder="1" applyAlignment="1">
      <alignment horizontal="center" vertical="top"/>
    </xf>
    <xf numFmtId="169" fontId="0" fillId="0" borderId="19" xfId="0" applyNumberFormat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0" fillId="3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vertical="top"/>
    </xf>
    <xf numFmtId="166" fontId="0" fillId="0" borderId="16" xfId="0" applyNumberFormat="1" applyBorder="1" applyAlignment="1">
      <alignment vertical="top"/>
    </xf>
    <xf numFmtId="0" fontId="0" fillId="3" borderId="0" xfId="0" quotePrefix="1" applyFill="1" applyAlignment="1">
      <alignment vertical="top" wrapText="1"/>
    </xf>
    <xf numFmtId="166" fontId="0" fillId="0" borderId="0" xfId="0" applyNumberFormat="1"/>
    <xf numFmtId="0" fontId="19" fillId="2" borderId="17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167" fontId="19" fillId="2" borderId="18" xfId="0" applyNumberFormat="1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167" fontId="0" fillId="0" borderId="0" xfId="0" applyNumberFormat="1" applyAlignment="1" applyProtection="1">
      <alignment horizontal="left" vertical="top"/>
      <protection locked="0"/>
    </xf>
    <xf numFmtId="171" fontId="0" fillId="0" borderId="0" xfId="0" applyNumberFormat="1"/>
    <xf numFmtId="165" fontId="0" fillId="0" borderId="6" xfId="0" applyNumberFormat="1" applyBorder="1"/>
    <xf numFmtId="172" fontId="0" fillId="0" borderId="0" xfId="0" applyNumberFormat="1" applyAlignment="1">
      <alignment horizontal="right"/>
    </xf>
    <xf numFmtId="0" fontId="22" fillId="0" borderId="0" xfId="0" applyFont="1" applyAlignment="1">
      <alignment horizontal="left" indent="1"/>
    </xf>
    <xf numFmtId="0" fontId="22" fillId="0" borderId="0" xfId="0" quotePrefix="1" applyFont="1"/>
    <xf numFmtId="17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left"/>
    </xf>
    <xf numFmtId="0" fontId="24" fillId="0" borderId="0" xfId="0" applyFont="1"/>
    <xf numFmtId="173" fontId="2" fillId="0" borderId="3" xfId="0" applyNumberFormat="1" applyFont="1" applyBorder="1"/>
    <xf numFmtId="173" fontId="0" fillId="0" borderId="0" xfId="0" applyNumberFormat="1"/>
    <xf numFmtId="173" fontId="0" fillId="0" borderId="1" xfId="0" applyNumberFormat="1" applyBorder="1"/>
    <xf numFmtId="0" fontId="2" fillId="0" borderId="0" xfId="0" applyFont="1"/>
    <xf numFmtId="173" fontId="2" fillId="0" borderId="0" xfId="0" applyNumberFormat="1" applyFont="1"/>
    <xf numFmtId="173" fontId="0" fillId="0" borderId="8" xfId="0" applyNumberFormat="1" applyBorder="1"/>
    <xf numFmtId="0" fontId="25" fillId="0" borderId="0" xfId="0" applyFont="1"/>
    <xf numFmtId="173" fontId="0" fillId="0" borderId="12" xfId="0" applyNumberFormat="1" applyBorder="1"/>
    <xf numFmtId="0" fontId="4" fillId="0" borderId="0" xfId="0" applyFont="1" applyAlignment="1">
      <alignment horizontal="center"/>
    </xf>
    <xf numFmtId="0" fontId="0" fillId="0" borderId="1" xfId="0" applyBorder="1"/>
    <xf numFmtId="167" fontId="1" fillId="0" borderId="0" xfId="0" applyNumberFormat="1" applyFont="1" applyAlignment="1">
      <alignment horizontal="center" vertical="top"/>
    </xf>
    <xf numFmtId="167" fontId="1" fillId="0" borderId="5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19" fillId="0" borderId="0" xfId="0" applyFont="1"/>
    <xf numFmtId="0" fontId="27" fillId="0" borderId="0" xfId="0" applyFont="1"/>
    <xf numFmtId="0" fontId="0" fillId="0" borderId="22" xfId="0" applyBorder="1"/>
    <xf numFmtId="0" fontId="2" fillId="0" borderId="21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26" fillId="0" borderId="0" xfId="0" applyFont="1" applyAlignment="1">
      <alignment horizontal="center"/>
    </xf>
    <xf numFmtId="0" fontId="0" fillId="0" borderId="23" xfId="0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171" fontId="29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166" fontId="19" fillId="5" borderId="0" xfId="0" applyNumberFormat="1" applyFont="1" applyFill="1" applyAlignment="1">
      <alignment vertical="top"/>
    </xf>
    <xf numFmtId="0" fontId="0" fillId="5" borderId="0" xfId="0" applyFill="1"/>
    <xf numFmtId="0" fontId="2" fillId="0" borderId="6" xfId="0" applyFont="1" applyBorder="1" applyAlignment="1">
      <alignment horizontal="center"/>
    </xf>
    <xf numFmtId="164" fontId="0" fillId="6" borderId="0" xfId="0" applyNumberFormat="1" applyFill="1" applyAlignment="1">
      <alignment vertical="top"/>
    </xf>
    <xf numFmtId="0" fontId="6" fillId="6" borderId="0" xfId="0" applyFont="1" applyFill="1" applyAlignment="1">
      <alignment vertical="top"/>
    </xf>
    <xf numFmtId="0" fontId="0" fillId="6" borderId="0" xfId="0" applyFill="1" applyAlignment="1">
      <alignment horizontal="center" vertical="top"/>
    </xf>
    <xf numFmtId="164" fontId="0" fillId="6" borderId="0" xfId="0" applyNumberFormat="1" applyFill="1" applyAlignment="1" applyProtection="1">
      <alignment vertical="top"/>
      <protection locked="0"/>
    </xf>
    <xf numFmtId="166" fontId="0" fillId="6" borderId="0" xfId="0" applyNumberFormat="1" applyFill="1" applyAlignment="1" applyProtection="1">
      <alignment vertical="top"/>
      <protection locked="0"/>
    </xf>
    <xf numFmtId="9" fontId="0" fillId="6" borderId="0" xfId="0" applyNumberFormat="1" applyFill="1" applyAlignment="1" applyProtection="1">
      <alignment horizontal="center" vertical="top"/>
      <protection locked="0"/>
    </xf>
    <xf numFmtId="49" fontId="0" fillId="6" borderId="0" xfId="0" applyNumberFormat="1" applyFill="1" applyAlignment="1" applyProtection="1">
      <alignment vertical="top" wrapText="1"/>
      <protection locked="0"/>
    </xf>
    <xf numFmtId="167" fontId="0" fillId="6" borderId="0" xfId="0" applyNumberFormat="1" applyFill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9" fontId="0" fillId="0" borderId="0" xfId="0" applyNumberFormat="1" applyAlignment="1" applyProtection="1">
      <alignment horizontal="center" vertical="top"/>
      <protection locked="0"/>
    </xf>
    <xf numFmtId="0" fontId="21" fillId="2" borderId="0" xfId="0" applyFont="1" applyFill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9" fontId="0" fillId="0" borderId="0" xfId="0" applyNumberFormat="1" applyAlignment="1">
      <alignment horizontal="center" vertical="top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left" indent="1"/>
    </xf>
    <xf numFmtId="0" fontId="8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Protection="1">
      <protection locked="0"/>
    </xf>
    <xf numFmtId="167" fontId="0" fillId="5" borderId="0" xfId="0" applyNumberFormat="1" applyFill="1" applyAlignment="1">
      <alignment horizontal="center"/>
    </xf>
    <xf numFmtId="0" fontId="32" fillId="5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165" fontId="1" fillId="5" borderId="6" xfId="0" applyNumberFormat="1" applyFont="1" applyFill="1" applyBorder="1" applyAlignment="1">
      <alignment vertical="top"/>
    </xf>
    <xf numFmtId="165" fontId="2" fillId="5" borderId="6" xfId="0" applyNumberFormat="1" applyFont="1" applyFill="1" applyBorder="1" applyAlignment="1">
      <alignment vertical="top"/>
    </xf>
    <xf numFmtId="0" fontId="12" fillId="5" borderId="0" xfId="0" applyFont="1" applyFill="1" applyAlignment="1">
      <alignment horizontal="center"/>
    </xf>
    <xf numFmtId="0" fontId="31" fillId="5" borderId="0" xfId="0" applyFont="1" applyFill="1" applyAlignment="1">
      <alignment horizontal="right" indent="1"/>
    </xf>
    <xf numFmtId="0" fontId="0" fillId="0" borderId="6" xfId="0" applyBorder="1" applyAlignment="1">
      <alignment horizontal="left" indent="7"/>
    </xf>
    <xf numFmtId="0" fontId="0" fillId="0" borderId="5" xfId="0" applyBorder="1"/>
    <xf numFmtId="0" fontId="1" fillId="0" borderId="5" xfId="0" applyFont="1" applyBorder="1"/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6" borderId="18" xfId="0" applyFill="1" applyBorder="1" applyAlignment="1">
      <alignment horizontal="center"/>
    </xf>
    <xf numFmtId="0" fontId="35" fillId="0" borderId="0" xfId="0" applyFont="1"/>
    <xf numFmtId="0" fontId="6" fillId="0" borderId="0" xfId="0" applyFont="1" applyAlignment="1">
      <alignment horizontal="left" vertical="top" indent="1"/>
    </xf>
    <xf numFmtId="0" fontId="2" fillId="0" borderId="0" xfId="0" applyFont="1" applyAlignment="1">
      <alignment horizontal="centerContinuous"/>
    </xf>
    <xf numFmtId="0" fontId="29" fillId="6" borderId="0" xfId="0" applyFont="1" applyFill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33" fillId="0" borderId="0" xfId="0" applyFont="1"/>
    <xf numFmtId="0" fontId="1" fillId="0" borderId="0" xfId="0" applyFont="1" applyAlignment="1">
      <alignment horizontal="right"/>
    </xf>
    <xf numFmtId="0" fontId="0" fillId="0" borderId="7" xfId="0" applyBorder="1" applyAlignment="1">
      <alignment horizontal="left" indent="7"/>
    </xf>
    <xf numFmtId="9" fontId="0" fillId="6" borderId="6" xfId="2" applyFont="1" applyFill="1" applyBorder="1" applyAlignment="1" applyProtection="1">
      <alignment horizontal="center"/>
    </xf>
    <xf numFmtId="0" fontId="2" fillId="5" borderId="6" xfId="0" applyFont="1" applyFill="1" applyBorder="1" applyAlignment="1">
      <alignment horizontal="center" vertical="top"/>
    </xf>
    <xf numFmtId="0" fontId="0" fillId="6" borderId="17" xfId="0" applyFill="1" applyBorder="1" applyAlignment="1">
      <alignment horizontal="center"/>
    </xf>
    <xf numFmtId="0" fontId="0" fillId="6" borderId="17" xfId="0" applyFill="1" applyBorder="1"/>
    <xf numFmtId="0" fontId="0" fillId="6" borderId="4" xfId="0" applyFill="1" applyBorder="1"/>
    <xf numFmtId="0" fontId="0" fillId="6" borderId="20" xfId="0" applyFill="1" applyBorder="1" applyAlignment="1">
      <alignment horizontal="center"/>
    </xf>
    <xf numFmtId="0" fontId="14" fillId="0" borderId="0" xfId="0" applyFont="1" applyAlignment="1">
      <alignment horizontal="centerContinuous"/>
    </xf>
    <xf numFmtId="0" fontId="0" fillId="0" borderId="0" xfId="0" quotePrefix="1" applyAlignment="1">
      <alignment horizontal="centerContinuous"/>
    </xf>
    <xf numFmtId="0" fontId="13" fillId="0" borderId="0" xfId="0" applyFont="1" applyAlignment="1">
      <alignment horizontal="centerContinuous"/>
    </xf>
    <xf numFmtId="0" fontId="5" fillId="0" borderId="0" xfId="0" applyFont="1"/>
    <xf numFmtId="0" fontId="0" fillId="2" borderId="4" xfId="0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7" fontId="19" fillId="2" borderId="2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top"/>
    </xf>
    <xf numFmtId="164" fontId="19" fillId="6" borderId="1" xfId="0" applyNumberFormat="1" applyFont="1" applyFill="1" applyBorder="1" applyAlignment="1">
      <alignment vertical="top"/>
    </xf>
    <xf numFmtId="164" fontId="19" fillId="0" borderId="1" xfId="0" applyNumberFormat="1" applyFont="1" applyBorder="1" applyAlignment="1">
      <alignment vertical="top"/>
    </xf>
    <xf numFmtId="0" fontId="19" fillId="3" borderId="1" xfId="0" applyFont="1" applyFill="1" applyBorder="1"/>
    <xf numFmtId="166" fontId="19" fillId="0" borderId="16" xfId="0" applyNumberFormat="1" applyFont="1" applyBorder="1" applyAlignment="1">
      <alignment vertical="top"/>
    </xf>
    <xf numFmtId="164" fontId="0" fillId="6" borderId="5" xfId="0" applyNumberFormat="1" applyFill="1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3" borderId="5" xfId="0" applyFill="1" applyBorder="1"/>
    <xf numFmtId="0" fontId="0" fillId="3" borderId="5" xfId="0" applyFill="1" applyBorder="1" applyAlignment="1">
      <alignment horizontal="center" vertical="top"/>
    </xf>
    <xf numFmtId="166" fontId="0" fillId="0" borderId="15" xfId="0" applyNumberFormat="1" applyBorder="1" applyAlignment="1">
      <alignment vertical="top"/>
    </xf>
    <xf numFmtId="164" fontId="0" fillId="6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167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center"/>
    </xf>
    <xf numFmtId="4" fontId="2" fillId="0" borderId="0" xfId="0" applyNumberFormat="1" applyFont="1"/>
    <xf numFmtId="4" fontId="36" fillId="0" borderId="0" xfId="0" applyNumberFormat="1" applyFont="1"/>
    <xf numFmtId="4" fontId="36" fillId="0" borderId="0" xfId="0" applyNumberFormat="1" applyFont="1" applyProtection="1">
      <protection locked="0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0" xfId="1"/>
    <xf numFmtId="40" fontId="1" fillId="0" borderId="0" xfId="0" applyNumberFormat="1" applyFont="1"/>
    <xf numFmtId="164" fontId="2" fillId="0" borderId="0" xfId="0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center"/>
    </xf>
    <xf numFmtId="164" fontId="1" fillId="0" borderId="0" xfId="0" applyNumberFormat="1" applyFont="1"/>
    <xf numFmtId="40" fontId="2" fillId="0" borderId="0" xfId="0" applyNumberFormat="1" applyFont="1" applyAlignment="1">
      <alignment horizontal="center"/>
    </xf>
    <xf numFmtId="40" fontId="1" fillId="0" borderId="14" xfId="0" applyNumberFormat="1" applyFont="1" applyBorder="1"/>
    <xf numFmtId="40" fontId="2" fillId="0" borderId="0" xfId="0" applyNumberFormat="1" applyFont="1"/>
    <xf numFmtId="164" fontId="2" fillId="0" borderId="6" xfId="0" applyNumberFormat="1" applyFont="1" applyBorder="1"/>
    <xf numFmtId="4" fontId="37" fillId="0" borderId="0" xfId="0" applyNumberFormat="1" applyFont="1"/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67" fontId="2" fillId="4" borderId="6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Protection="1">
      <protection locked="0"/>
    </xf>
    <xf numFmtId="164" fontId="1" fillId="4" borderId="14" xfId="0" applyNumberFormat="1" applyFont="1" applyFill="1" applyBorder="1" applyProtection="1">
      <protection locked="0"/>
    </xf>
    <xf numFmtId="0" fontId="1" fillId="4" borderId="0" xfId="1" applyFill="1" applyProtection="1">
      <protection locked="0"/>
    </xf>
    <xf numFmtId="164" fontId="2" fillId="4" borderId="6" xfId="0" applyNumberFormat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164" fontId="0" fillId="0" borderId="6" xfId="0" applyNumberFormat="1" applyBorder="1" applyAlignment="1">
      <alignment vertical="top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/>
    <xf numFmtId="166" fontId="0" fillId="0" borderId="14" xfId="0" applyNumberFormat="1" applyBorder="1"/>
    <xf numFmtId="166" fontId="0" fillId="0" borderId="3" xfId="0" applyNumberFormat="1" applyBorder="1"/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168" fontId="6" fillId="0" borderId="0" xfId="0" applyNumberFormat="1" applyFont="1"/>
    <xf numFmtId="0" fontId="0" fillId="0" borderId="13" xfId="0" applyBorder="1" applyAlignment="1">
      <alignment horizontal="right"/>
    </xf>
    <xf numFmtId="0" fontId="2" fillId="0" borderId="15" xfId="0" applyFont="1" applyBorder="1" applyAlignment="1">
      <alignment horizontal="right"/>
    </xf>
    <xf numFmtId="168" fontId="2" fillId="0" borderId="0" xfId="0" applyNumberFormat="1" applyFont="1"/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/>
    <xf numFmtId="168" fontId="1" fillId="0" borderId="17" xfId="0" applyNumberFormat="1" applyFont="1" applyBorder="1"/>
    <xf numFmtId="168" fontId="1" fillId="0" borderId="4" xfId="0" applyNumberFormat="1" applyFont="1" applyBorder="1"/>
    <xf numFmtId="0" fontId="31" fillId="3" borderId="0" xfId="0" applyFont="1" applyFill="1"/>
    <xf numFmtId="0" fontId="0" fillId="7" borderId="0" xfId="0" applyFill="1"/>
    <xf numFmtId="169" fontId="0" fillId="5" borderId="19" xfId="0" applyNumberFormat="1" applyFill="1" applyBorder="1" applyAlignment="1">
      <alignment horizontal="center" vertical="top"/>
    </xf>
    <xf numFmtId="169" fontId="0" fillId="5" borderId="0" xfId="0" applyNumberFormat="1" applyFill="1" applyAlignment="1">
      <alignment horizontal="center" vertical="top"/>
    </xf>
    <xf numFmtId="0" fontId="2" fillId="6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165" fontId="0" fillId="5" borderId="6" xfId="0" applyNumberFormat="1" applyFill="1" applyBorder="1" applyAlignment="1">
      <alignment vertical="top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6" fillId="0" borderId="5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8" fontId="1" fillId="0" borderId="12" xfId="0" applyNumberFormat="1" applyFont="1" applyBorder="1"/>
    <xf numFmtId="168" fontId="1" fillId="0" borderId="14" xfId="0" applyNumberFormat="1" applyFont="1" applyBorder="1"/>
    <xf numFmtId="168" fontId="1" fillId="0" borderId="3" xfId="0" applyNumberFormat="1" applyFont="1" applyBorder="1"/>
    <xf numFmtId="168" fontId="1" fillId="0" borderId="0" xfId="0" applyNumberFormat="1" applyFont="1"/>
    <xf numFmtId="0" fontId="1" fillId="0" borderId="0" xfId="0" applyFont="1"/>
    <xf numFmtId="0" fontId="1" fillId="0" borderId="0" xfId="0" applyFont="1" applyProtection="1">
      <protection locked="0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left"/>
    </xf>
    <xf numFmtId="0" fontId="1" fillId="6" borderId="0" xfId="0" applyFont="1" applyFill="1" applyAlignment="1">
      <alignment horizontal="center"/>
    </xf>
    <xf numFmtId="0" fontId="21" fillId="0" borderId="0" xfId="0" applyFont="1"/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/>
    <xf numFmtId="166" fontId="2" fillId="0" borderId="18" xfId="0" applyNumberFormat="1" applyFont="1" applyBorder="1"/>
    <xf numFmtId="0" fontId="0" fillId="0" borderId="4" xfId="0" applyBorder="1"/>
    <xf numFmtId="166" fontId="0" fillId="0" borderId="25" xfId="0" applyNumberFormat="1" applyBorder="1"/>
    <xf numFmtId="168" fontId="1" fillId="0" borderId="18" xfId="0" applyNumberFormat="1" applyFont="1" applyBorder="1"/>
    <xf numFmtId="168" fontId="2" fillId="0" borderId="25" xfId="0" applyNumberFormat="1" applyFont="1" applyBorder="1"/>
    <xf numFmtId="0" fontId="0" fillId="0" borderId="13" xfId="0" applyBorder="1"/>
    <xf numFmtId="0" fontId="0" fillId="0" borderId="14" xfId="0" applyBorder="1"/>
    <xf numFmtId="1" fontId="0" fillId="0" borderId="19" xfId="0" applyNumberFormat="1" applyBorder="1" applyAlignment="1">
      <alignment horizontal="center"/>
    </xf>
    <xf numFmtId="168" fontId="2" fillId="0" borderId="19" xfId="0" applyNumberFormat="1" applyFont="1" applyBorder="1"/>
    <xf numFmtId="0" fontId="2" fillId="0" borderId="17" xfId="0" applyFont="1" applyBorder="1"/>
    <xf numFmtId="0" fontId="1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9" fontId="2" fillId="0" borderId="4" xfId="0" applyNumberFormat="1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 vertical="top"/>
    </xf>
    <xf numFmtId="0" fontId="2" fillId="6" borderId="4" xfId="0" applyFont="1" applyFill="1" applyBorder="1" applyAlignment="1">
      <alignment horizontal="center"/>
    </xf>
    <xf numFmtId="9" fontId="2" fillId="6" borderId="4" xfId="0" applyNumberFormat="1" applyFont="1" applyFill="1" applyBorder="1" applyAlignment="1">
      <alignment horizontal="center" vertical="top"/>
    </xf>
    <xf numFmtId="0" fontId="0" fillId="8" borderId="8" xfId="0" applyFill="1" applyBorder="1" applyAlignment="1">
      <alignment horizontal="centerContinuous"/>
    </xf>
    <xf numFmtId="0" fontId="2" fillId="8" borderId="8" xfId="0" applyFont="1" applyFill="1" applyBorder="1" applyAlignment="1">
      <alignment horizontal="centerContinuous"/>
    </xf>
    <xf numFmtId="170" fontId="2" fillId="8" borderId="9" xfId="0" applyNumberFormat="1" applyFont="1" applyFill="1" applyBorder="1" applyAlignment="1">
      <alignment horizontal="centerContinuous"/>
    </xf>
    <xf numFmtId="0" fontId="2" fillId="8" borderId="7" xfId="0" applyFont="1" applyFill="1" applyBorder="1" applyAlignment="1">
      <alignment horizontal="centerContinuous" vertical="center"/>
    </xf>
    <xf numFmtId="0" fontId="2" fillId="9" borderId="7" xfId="0" applyFont="1" applyFill="1" applyBorder="1" applyAlignment="1">
      <alignment horizontal="centerContinuous" vertical="center"/>
    </xf>
    <xf numFmtId="0" fontId="0" fillId="9" borderId="8" xfId="0" applyFill="1" applyBorder="1" applyAlignment="1">
      <alignment horizontal="centerContinuous"/>
    </xf>
    <xf numFmtId="0" fontId="0" fillId="9" borderId="9" xfId="0" applyFill="1" applyBorder="1" applyAlignment="1">
      <alignment horizontal="centerContinuous"/>
    </xf>
    <xf numFmtId="164" fontId="2" fillId="4" borderId="7" xfId="0" applyNumberFormat="1" applyFont="1" applyFill="1" applyBorder="1" applyAlignment="1" applyProtection="1">
      <alignment vertical="top"/>
      <protection locked="0"/>
    </xf>
    <xf numFmtId="164" fontId="2" fillId="4" borderId="9" xfId="0" applyNumberFormat="1" applyFont="1" applyFill="1" applyBorder="1" applyAlignment="1" applyProtection="1">
      <alignment vertical="top"/>
      <protection locked="0"/>
    </xf>
    <xf numFmtId="0" fontId="2" fillId="4" borderId="7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170" fontId="2" fillId="4" borderId="7" xfId="0" applyNumberFormat="1" applyFont="1" applyFill="1" applyBorder="1" applyAlignment="1" applyProtection="1">
      <alignment horizontal="center"/>
      <protection locked="0"/>
    </xf>
    <xf numFmtId="170" fontId="2" fillId="4" borderId="9" xfId="0" applyNumberFormat="1" applyFont="1" applyFill="1" applyBorder="1" applyAlignment="1" applyProtection="1">
      <alignment horizontal="center"/>
      <protection locked="0"/>
    </xf>
    <xf numFmtId="167" fontId="2" fillId="4" borderId="7" xfId="0" applyNumberFormat="1" applyFont="1" applyFill="1" applyBorder="1" applyAlignment="1" applyProtection="1">
      <alignment horizontal="center"/>
      <protection locked="0"/>
    </xf>
    <xf numFmtId="167" fontId="2" fillId="4" borderId="9" xfId="0" applyNumberFormat="1" applyFont="1" applyFill="1" applyBorder="1" applyAlignment="1" applyProtection="1">
      <alignment horizontal="center"/>
      <protection locked="0"/>
    </xf>
    <xf numFmtId="167" fontId="2" fillId="4" borderId="7" xfId="0" applyNumberFormat="1" applyFont="1" applyFill="1" applyBorder="1" applyAlignment="1" applyProtection="1">
      <alignment horizontal="center" vertical="center"/>
      <protection locked="0"/>
    </xf>
    <xf numFmtId="167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_EFT List" xfId="1" xr:uid="{00000000-0005-0000-0000-000002000000}"/>
    <cellStyle name="Percent" xfId="2" builtinId="5"/>
    <cellStyle name="Percent 2" xfId="4" xr:uid="{00000000-0005-0000-0000-000004000000}"/>
  </cellStyles>
  <dxfs count="1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  <color rgb="FF0000FF"/>
      <color rgb="FFFFFF66"/>
      <color rgb="FF008000"/>
      <color rgb="FFFFFF99"/>
      <color rgb="FFFFFF00"/>
      <color rgb="FFFFFFCC"/>
      <color rgb="FF006600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1"/>
  </sheetPr>
  <dimension ref="A1:H36"/>
  <sheetViews>
    <sheetView showGridLines="0" tabSelected="1" workbookViewId="0">
      <selection activeCell="C3" sqref="C3:H3"/>
    </sheetView>
  </sheetViews>
  <sheetFormatPr defaultRowHeight="12.75"/>
  <cols>
    <col min="1" max="1" width="7.7109375" customWidth="1"/>
    <col min="2" max="2" width="46.85546875" customWidth="1"/>
    <col min="3" max="4" width="7.85546875" customWidth="1"/>
    <col min="8" max="8" width="11.28515625" customWidth="1"/>
    <col min="9" max="9" width="4.7109375" customWidth="1"/>
    <col min="10" max="10" width="7.28515625" customWidth="1"/>
  </cols>
  <sheetData>
    <row r="1" spans="1:8" ht="15">
      <c r="A1" s="132" t="s">
        <v>146</v>
      </c>
    </row>
    <row r="3" spans="1:8">
      <c r="B3" s="121" t="s">
        <v>80</v>
      </c>
      <c r="C3" s="274" t="s">
        <v>77</v>
      </c>
      <c r="D3" s="275"/>
      <c r="E3" s="275"/>
      <c r="F3" s="275"/>
      <c r="G3" s="275"/>
      <c r="H3" s="276"/>
    </row>
    <row r="4" spans="1:8">
      <c r="B4" s="121" t="s">
        <v>83</v>
      </c>
      <c r="C4" s="274"/>
      <c r="D4" s="275"/>
      <c r="E4" s="275"/>
      <c r="F4" s="275"/>
      <c r="G4" s="275"/>
      <c r="H4" s="276"/>
    </row>
    <row r="5" spans="1:8">
      <c r="B5" s="121" t="s">
        <v>81</v>
      </c>
      <c r="C5" s="277"/>
      <c r="D5" s="278"/>
    </row>
    <row r="6" spans="1:8">
      <c r="D6" s="133"/>
    </row>
    <row r="7" spans="1:8">
      <c r="B7" s="121" t="s">
        <v>63</v>
      </c>
      <c r="C7" s="279">
        <v>45108</v>
      </c>
      <c r="D7" s="280"/>
      <c r="E7" s="112"/>
      <c r="F7" s="109" t="s">
        <v>65</v>
      </c>
      <c r="G7" s="108"/>
      <c r="H7" s="9">
        <f>C7+91</f>
        <v>45199</v>
      </c>
    </row>
    <row r="8" spans="1:8">
      <c r="B8" s="121" t="s">
        <v>64</v>
      </c>
      <c r="C8" s="281">
        <v>45473</v>
      </c>
      <c r="D8" s="282"/>
      <c r="F8" s="109" t="s">
        <v>66</v>
      </c>
      <c r="G8" s="108"/>
      <c r="H8" s="9">
        <f>C7+183</f>
        <v>45291</v>
      </c>
    </row>
    <row r="9" spans="1:8">
      <c r="F9" s="109" t="s">
        <v>67</v>
      </c>
      <c r="G9" s="108"/>
      <c r="H9" s="9">
        <f>H10-91</f>
        <v>45382</v>
      </c>
    </row>
    <row r="10" spans="1:8">
      <c r="B10" s="134" t="s">
        <v>78</v>
      </c>
      <c r="C10" s="51"/>
      <c r="F10" s="109" t="s">
        <v>68</v>
      </c>
      <c r="G10" s="108"/>
      <c r="H10" s="9">
        <f>SETUP!C8</f>
        <v>45473</v>
      </c>
    </row>
    <row r="12" spans="1:8">
      <c r="B12" s="134" t="s">
        <v>27</v>
      </c>
      <c r="C12" s="135">
        <v>0.1</v>
      </c>
    </row>
    <row r="13" spans="1:8">
      <c r="B13" s="134" t="s">
        <v>33</v>
      </c>
      <c r="C13" s="93">
        <f>IF(C12=0,1,(1/C12)+1)</f>
        <v>11</v>
      </c>
    </row>
    <row r="15" spans="1:8">
      <c r="B15" s="134" t="s">
        <v>79</v>
      </c>
      <c r="C15" s="50">
        <v>503</v>
      </c>
      <c r="D15" s="128" t="str">
        <f>LOOKUP(C15,Accounts!$A$10:$A$84,Accounts!$B$10:$B$84)</f>
        <v>Drawings for Personal Use</v>
      </c>
    </row>
    <row r="17" spans="2:4">
      <c r="B17" s="134" t="s">
        <v>86</v>
      </c>
      <c r="C17" s="136">
        <v>641</v>
      </c>
    </row>
    <row r="19" spans="2:4">
      <c r="B19" s="134" t="s">
        <v>87</v>
      </c>
      <c r="C19" s="272"/>
      <c r="D19" s="273"/>
    </row>
    <row r="22" spans="2:4">
      <c r="B22" s="144" t="s">
        <v>163</v>
      </c>
    </row>
    <row r="28" spans="2:4">
      <c r="B28" s="242" t="s">
        <v>160</v>
      </c>
    </row>
    <row r="29" spans="2:4">
      <c r="B29" s="144" t="s">
        <v>161</v>
      </c>
    </row>
    <row r="30" spans="2:4">
      <c r="B30" s="144" t="s">
        <v>158</v>
      </c>
    </row>
    <row r="31" spans="2:4">
      <c r="B31" s="144" t="s">
        <v>159</v>
      </c>
    </row>
    <row r="33" spans="2:2">
      <c r="B33" s="144" t="s">
        <v>164</v>
      </c>
    </row>
    <row r="34" spans="2:2">
      <c r="B34" s="144" t="s">
        <v>157</v>
      </c>
    </row>
    <row r="36" spans="2:2">
      <c r="B36" s="144" t="s">
        <v>162</v>
      </c>
    </row>
  </sheetData>
  <sheetProtection algorithmName="SHA-512" hashValue="DYgL0tr3GXdlvEp5l08gX4OW+dcF4ywnAnbxhOtWtAZ25/Z9y5ZXEcPl1QxZjGqYni1X/kdkaQANnk8ws70JSg==" saltValue="7xWpiKJkwMY+5qhSxAON1A==" spinCount="100000" sheet="1" objects="1" scenarios="1"/>
  <mergeCells count="6">
    <mergeCell ref="C19:D19"/>
    <mergeCell ref="C4:H4"/>
    <mergeCell ref="C3:H3"/>
    <mergeCell ref="C5:D5"/>
    <mergeCell ref="C7:D7"/>
    <mergeCell ref="C8:D8"/>
  </mergeCells>
  <conditionalFormatting sqref="D15">
    <cfRule type="cellIs" dxfId="12" priority="2" stopIfTrue="1" operator="equal">
      <formula>"Error!  Invalid Account Number"</formula>
    </cfRule>
  </conditionalFormatting>
  <conditionalFormatting sqref="E7">
    <cfRule type="cellIs" dxfId="11" priority="3" operator="equal">
      <formula>"Current Yr? &gt;"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00FF"/>
    <pageSetUpPr fitToPage="1"/>
  </sheetPr>
  <dimension ref="A1:Q128"/>
  <sheetViews>
    <sheetView showGridLines="0" zoomScale="95" zoomScaleNormal="95" workbookViewId="0">
      <pane ySplit="7" topLeftCell="A8" activePane="bottomLeft" state="frozen"/>
      <selection pane="bottomLeft" activeCell="A8" sqref="A8"/>
    </sheetView>
  </sheetViews>
  <sheetFormatPr defaultRowHeight="12.75"/>
  <cols>
    <col min="1" max="1" width="7.85546875" customWidth="1"/>
    <col min="2" max="2" width="44.7109375" customWidth="1"/>
    <col min="3" max="4" width="6.7109375" customWidth="1"/>
    <col min="5" max="8" width="13.7109375" customWidth="1"/>
    <col min="9" max="9" width="15.5703125" customWidth="1"/>
    <col min="10" max="10" width="8.7109375" customWidth="1"/>
  </cols>
  <sheetData>
    <row r="1" spans="1:17">
      <c r="A1" s="129" t="str">
        <f>IF(SETUP!C3="","",SETUP!C3)</f>
        <v>Your name here</v>
      </c>
      <c r="B1" s="63"/>
      <c r="C1" s="63"/>
      <c r="D1" s="63"/>
      <c r="E1" s="141"/>
      <c r="F1" s="142"/>
      <c r="G1" s="63"/>
      <c r="H1" s="63"/>
      <c r="I1" s="63"/>
      <c r="J1" s="41"/>
      <c r="L1" s="5" t="s">
        <v>85</v>
      </c>
      <c r="M1" s="40" t="str">
        <f>IF(SUM(E90:I90)=0,"OK","ERROR")</f>
        <v>OK</v>
      </c>
    </row>
    <row r="2" spans="1:17">
      <c r="A2" s="129" t="str">
        <f>IF(SETUP!$C$4&lt;&gt;"",SETUP!$C$4,IF(SETUP!$C$5="","","ABN "&amp;SETUP!$C$5))</f>
        <v/>
      </c>
      <c r="B2" s="129"/>
      <c r="C2" s="129"/>
      <c r="D2" s="129"/>
      <c r="E2" s="63"/>
      <c r="F2" s="142"/>
      <c r="G2" s="63"/>
      <c r="H2" s="63"/>
      <c r="I2" s="143"/>
      <c r="J2" s="41"/>
    </row>
    <row r="3" spans="1:17">
      <c r="A3" s="129" t="str">
        <f>IF(SETUP!$C$4="","",IF(SETUP!$C$5="","","ABN "&amp;SETUP!$C$5))</f>
        <v/>
      </c>
      <c r="B3" s="129"/>
      <c r="C3" s="129"/>
      <c r="D3" s="129"/>
      <c r="E3" s="63"/>
      <c r="F3" s="142"/>
      <c r="G3" s="63"/>
      <c r="H3" s="63"/>
      <c r="I3" s="143"/>
      <c r="J3" s="41"/>
    </row>
    <row r="4" spans="1:17">
      <c r="A4" s="129"/>
      <c r="B4" s="129"/>
      <c r="C4" s="129"/>
      <c r="D4" s="129"/>
      <c r="E4" s="63"/>
      <c r="F4" s="142"/>
      <c r="G4" s="63"/>
      <c r="H4" s="63"/>
      <c r="I4" s="143"/>
      <c r="J4" s="41"/>
    </row>
    <row r="5" spans="1:17" ht="18.75" customHeight="1">
      <c r="A5" s="269" t="s">
        <v>152</v>
      </c>
      <c r="B5" s="270"/>
      <c r="C5" s="270"/>
      <c r="D5" s="271"/>
      <c r="E5" s="268" t="s">
        <v>153</v>
      </c>
      <c r="F5" s="265"/>
      <c r="G5" s="265"/>
      <c r="H5" s="266"/>
      <c r="I5" s="267"/>
      <c r="J5" s="89"/>
    </row>
    <row r="6" spans="1:17" ht="15" customHeight="1">
      <c r="A6" s="287" t="s">
        <v>45</v>
      </c>
      <c r="B6" s="285" t="s">
        <v>123</v>
      </c>
      <c r="C6" s="221" t="s">
        <v>24</v>
      </c>
      <c r="D6" s="222" t="s">
        <v>41</v>
      </c>
      <c r="E6" s="225" t="s">
        <v>84</v>
      </c>
      <c r="F6" s="226" t="s">
        <v>84</v>
      </c>
      <c r="G6" s="226" t="s">
        <v>84</v>
      </c>
      <c r="H6" s="226" t="s">
        <v>84</v>
      </c>
      <c r="I6" s="283" t="s">
        <v>82</v>
      </c>
      <c r="J6" s="194"/>
      <c r="Q6" s="137" t="s">
        <v>18</v>
      </c>
    </row>
    <row r="7" spans="1:17" ht="15" customHeight="1">
      <c r="A7" s="288"/>
      <c r="B7" s="286"/>
      <c r="C7" s="223" t="s">
        <v>46</v>
      </c>
      <c r="D7" s="224" t="s">
        <v>42</v>
      </c>
      <c r="E7" s="227">
        <f>SETUP!H7</f>
        <v>45199</v>
      </c>
      <c r="F7" s="228">
        <f>SETUP!H8</f>
        <v>45291</v>
      </c>
      <c r="G7" s="228">
        <f>SETUP!H9</f>
        <v>45382</v>
      </c>
      <c r="H7" s="228">
        <f>SETUP!H10</f>
        <v>45473</v>
      </c>
      <c r="I7" s="284"/>
      <c r="J7" s="194"/>
      <c r="Q7" s="126" t="s">
        <v>121</v>
      </c>
    </row>
    <row r="8" spans="1:17" ht="15" customHeight="1">
      <c r="A8" s="245" t="s">
        <v>0</v>
      </c>
      <c r="B8" s="69"/>
      <c r="C8" s="257"/>
      <c r="D8" s="257"/>
      <c r="E8" s="228"/>
      <c r="F8" s="228"/>
      <c r="G8" s="228"/>
      <c r="H8" s="228"/>
      <c r="I8" s="246"/>
      <c r="J8" s="194"/>
      <c r="Q8" s="138"/>
    </row>
    <row r="9" spans="1:17" ht="15" customHeight="1">
      <c r="A9" s="242" t="s">
        <v>1</v>
      </c>
      <c r="C9" s="258"/>
      <c r="D9" s="258"/>
      <c r="E9" s="228"/>
      <c r="F9" s="228"/>
      <c r="G9" s="228"/>
      <c r="H9" s="228"/>
      <c r="I9" s="246"/>
      <c r="J9" s="194"/>
      <c r="L9" s="1"/>
      <c r="Q9" s="139"/>
    </row>
    <row r="10" spans="1:17">
      <c r="A10" s="6">
        <v>105</v>
      </c>
      <c r="B10" s="234" t="s">
        <v>2</v>
      </c>
      <c r="C10" s="259"/>
      <c r="D10" s="260"/>
      <c r="E10" s="46">
        <f>SUMIF('Jul-Sep'!C$8:C$612,A10,'Jul-Sep'!L$8:L$612)</f>
        <v>0</v>
      </c>
      <c r="F10" s="46">
        <f>SUMIF('Oct-Dec'!C$8:C$612,A10,'Oct-Dec'!L$8:L$612)</f>
        <v>0</v>
      </c>
      <c r="G10" s="46">
        <f>SUMIF('Jan-Mar'!C$8:C$612,A10,'Jan-Mar'!L$8:L$612)</f>
        <v>0</v>
      </c>
      <c r="H10" s="46">
        <f>SUMIF('Apr-Jun'!C$8:C$612,A10,'Apr-Jun'!L$8:L$612)</f>
        <v>0</v>
      </c>
      <c r="I10" s="247">
        <f>SUM(E10:H10)</f>
        <v>0</v>
      </c>
      <c r="J10" s="195"/>
      <c r="Q10" s="124">
        <f>IF(Accounts!C10="N",1,0)</f>
        <v>0</v>
      </c>
    </row>
    <row r="11" spans="1:17">
      <c r="A11" s="6">
        <v>110</v>
      </c>
      <c r="B11" s="234" t="s">
        <v>2</v>
      </c>
      <c r="C11" s="259"/>
      <c r="D11" s="260"/>
      <c r="E11" s="46">
        <f>SUMIF('Jul-Sep'!C$8:C$612,A11,'Jul-Sep'!L$8:L$612)</f>
        <v>0</v>
      </c>
      <c r="F11" s="46">
        <f>SUMIF('Oct-Dec'!C$8:C$612,A11,'Oct-Dec'!L$8:L$612)</f>
        <v>0</v>
      </c>
      <c r="G11" s="46">
        <f>SUMIF('Jan-Mar'!C$8:C$612,A11,'Jan-Mar'!L$8:L$612)</f>
        <v>0</v>
      </c>
      <c r="H11" s="46">
        <f>SUMIF('Apr-Jun'!C$8:C$612,A11,'Apr-Jun'!L$8:L$612)</f>
        <v>0</v>
      </c>
      <c r="I11" s="247">
        <f t="shared" ref="I11:I66" si="0">SUM(E11:H11)</f>
        <v>0</v>
      </c>
      <c r="J11" s="195"/>
      <c r="Q11" s="124">
        <f>IF(Accounts!C11="N",1,0)</f>
        <v>0</v>
      </c>
    </row>
    <row r="12" spans="1:17">
      <c r="A12" s="6">
        <v>115</v>
      </c>
      <c r="B12" s="234"/>
      <c r="C12" s="259"/>
      <c r="D12" s="260"/>
      <c r="E12" s="46">
        <f>SUMIF('Jul-Sep'!C$8:C$612,A12,'Jul-Sep'!L$8:L$612)</f>
        <v>0</v>
      </c>
      <c r="F12" s="46">
        <f>SUMIF('Oct-Dec'!C$8:C$612,A12,'Oct-Dec'!L$8:L$612)</f>
        <v>0</v>
      </c>
      <c r="G12" s="46">
        <f>SUMIF('Jan-Mar'!C$8:C$612,A12,'Jan-Mar'!L$8:L$612)</f>
        <v>0</v>
      </c>
      <c r="H12" s="46">
        <f>SUMIF('Apr-Jun'!C$8:C$612,A12,'Apr-Jun'!L$8:L$612)</f>
        <v>0</v>
      </c>
      <c r="I12" s="247">
        <f t="shared" si="0"/>
        <v>0</v>
      </c>
      <c r="J12" s="195"/>
      <c r="Q12" s="124">
        <f>IF(Accounts!C12="N",1,0)</f>
        <v>0</v>
      </c>
    </row>
    <row r="13" spans="1:17">
      <c r="A13" s="6">
        <v>120</v>
      </c>
      <c r="B13" s="234"/>
      <c r="C13" s="259"/>
      <c r="D13" s="260"/>
      <c r="E13" s="46">
        <f>SUMIF('Jul-Sep'!C$8:C$612,A13,'Jul-Sep'!L$8:L$612)</f>
        <v>0</v>
      </c>
      <c r="F13" s="46">
        <f>SUMIF('Oct-Dec'!C$8:C$612,A13,'Oct-Dec'!L$8:L$612)</f>
        <v>0</v>
      </c>
      <c r="G13" s="46">
        <f>SUMIF('Jan-Mar'!C$8:C$612,A13,'Jan-Mar'!L$8:L$612)</f>
        <v>0</v>
      </c>
      <c r="H13" s="46">
        <f>SUMIF('Apr-Jun'!C$8:C$612,A13,'Apr-Jun'!L$8:L$612)</f>
        <v>0</v>
      </c>
      <c r="I13" s="247">
        <f t="shared" si="0"/>
        <v>0</v>
      </c>
      <c r="J13" s="195"/>
      <c r="Q13" s="124">
        <f>IF(Accounts!C13="N",1,0)</f>
        <v>0</v>
      </c>
    </row>
    <row r="14" spans="1:17">
      <c r="A14" s="243" t="s">
        <v>8</v>
      </c>
      <c r="B14" s="233"/>
      <c r="C14" s="261"/>
      <c r="D14" s="262"/>
      <c r="E14" s="46"/>
      <c r="F14" s="46"/>
      <c r="G14" s="46"/>
      <c r="H14" s="46"/>
      <c r="I14" s="246"/>
      <c r="J14" s="194"/>
      <c r="Q14" s="124"/>
    </row>
    <row r="15" spans="1:17">
      <c r="A15" s="6">
        <v>300</v>
      </c>
      <c r="B15" s="234"/>
      <c r="C15" s="259"/>
      <c r="D15" s="260"/>
      <c r="E15" s="46">
        <f>SUMIF('Jul-Sep'!C$8:C$612,A15,'Jul-Sep'!L$8:L$612)</f>
        <v>0</v>
      </c>
      <c r="F15" s="46">
        <f>SUMIF('Oct-Dec'!C$8:C$612,A15,'Oct-Dec'!L$8:L$612)</f>
        <v>0</v>
      </c>
      <c r="G15" s="46">
        <f>SUMIF('Jan-Mar'!C$8:C$612,A15,'Jan-Mar'!L$8:L$612)</f>
        <v>0</v>
      </c>
      <c r="H15" s="46">
        <f>SUMIF('Apr-Jun'!C$8:C$612,A15,'Apr-Jun'!L$8:L$612)</f>
        <v>0</v>
      </c>
      <c r="I15" s="247">
        <f t="shared" si="0"/>
        <v>0</v>
      </c>
      <c r="J15" s="195"/>
      <c r="Q15" s="124">
        <f>IF(Accounts!C15="N",1,0)</f>
        <v>0</v>
      </c>
    </row>
    <row r="16" spans="1:17">
      <c r="A16" s="6">
        <v>301</v>
      </c>
      <c r="B16" s="234" t="s">
        <v>69</v>
      </c>
      <c r="C16" s="259"/>
      <c r="D16" s="260"/>
      <c r="E16" s="46">
        <f>SUMIF('Jul-Sep'!C$8:C$612,A16,'Jul-Sep'!L$8:L$612)</f>
        <v>0</v>
      </c>
      <c r="F16" s="46">
        <f>SUMIF('Oct-Dec'!C$8:C$612,A16,'Oct-Dec'!L$8:L$612)</f>
        <v>0</v>
      </c>
      <c r="G16" s="46">
        <f>SUMIF('Jan-Mar'!C$8:C$612,A16,'Jan-Mar'!L$8:L$612)</f>
        <v>0</v>
      </c>
      <c r="H16" s="46">
        <f>SUMIF('Apr-Jun'!C$8:C$612,A16,'Apr-Jun'!L$8:L$612)</f>
        <v>0</v>
      </c>
      <c r="I16" s="247">
        <f t="shared" si="0"/>
        <v>0</v>
      </c>
      <c r="J16" s="195"/>
      <c r="Q16" s="124">
        <f>IF(Accounts!C16="N",1,0)</f>
        <v>0</v>
      </c>
    </row>
    <row r="17" spans="1:17">
      <c r="A17" s="6">
        <v>304</v>
      </c>
      <c r="B17" s="233" t="s">
        <v>9</v>
      </c>
      <c r="C17" s="261" t="s">
        <v>23</v>
      </c>
      <c r="D17" s="260"/>
      <c r="E17" s="46">
        <f>SUMIF('Jul-Sep'!C$8:C$612,A17,'Jul-Sep'!L$8:L$612)</f>
        <v>0</v>
      </c>
      <c r="F17" s="46">
        <f>SUMIF('Oct-Dec'!C$8:C$612,A17,'Oct-Dec'!L$8:L$612)</f>
        <v>0</v>
      </c>
      <c r="G17" s="46">
        <f>SUMIF('Jan-Mar'!C$8:C$612,A17,'Jan-Mar'!L$8:L$612)</f>
        <v>0</v>
      </c>
      <c r="H17" s="46">
        <f>SUMIF('Apr-Jun'!C$8:C$612,A17,'Apr-Jun'!L$8:L$612)</f>
        <v>0</v>
      </c>
      <c r="I17" s="247">
        <f t="shared" si="0"/>
        <v>0</v>
      </c>
      <c r="J17" s="195"/>
      <c r="Q17" s="124">
        <f>IF(Accounts!C17="N",1,0)</f>
        <v>1</v>
      </c>
    </row>
    <row r="18" spans="1:17">
      <c r="A18" s="6">
        <v>305</v>
      </c>
      <c r="B18" s="234"/>
      <c r="C18" s="259"/>
      <c r="D18" s="260"/>
      <c r="E18" s="46">
        <f>SUMIF('Jul-Sep'!C$8:C$612,A18,'Jul-Sep'!L$8:L$612)</f>
        <v>0</v>
      </c>
      <c r="F18" s="46">
        <f>SUMIF('Oct-Dec'!C$8:C$612,A18,'Oct-Dec'!L$8:L$612)</f>
        <v>0</v>
      </c>
      <c r="G18" s="46">
        <f>SUMIF('Jan-Mar'!C$8:C$612,A18,'Jan-Mar'!L$8:L$612)</f>
        <v>0</v>
      </c>
      <c r="H18" s="46">
        <f>SUMIF('Apr-Jun'!C$8:C$612,A18,'Apr-Jun'!L$8:L$612)</f>
        <v>0</v>
      </c>
      <c r="I18" s="247">
        <f t="shared" si="0"/>
        <v>0</v>
      </c>
      <c r="J18" s="195"/>
      <c r="Q18" s="124">
        <f>IF(Accounts!C18="N",1,0)</f>
        <v>0</v>
      </c>
    </row>
    <row r="19" spans="1:17">
      <c r="A19" s="6">
        <v>311</v>
      </c>
      <c r="B19" s="234" t="s">
        <v>70</v>
      </c>
      <c r="C19" s="259"/>
      <c r="D19" s="260"/>
      <c r="E19" s="46">
        <f>SUMIF('Jul-Sep'!C$8:C$612,A19,'Jul-Sep'!L$8:L$612)</f>
        <v>0</v>
      </c>
      <c r="F19" s="46">
        <f>SUMIF('Oct-Dec'!C$8:C$612,A19,'Oct-Dec'!L$8:L$612)</f>
        <v>0</v>
      </c>
      <c r="G19" s="46">
        <f>SUMIF('Jan-Mar'!C$8:C$612,A19,'Jan-Mar'!L$8:L$612)</f>
        <v>0</v>
      </c>
      <c r="H19" s="46">
        <f>SUMIF('Apr-Jun'!C$8:C$612,A19,'Apr-Jun'!L$8:L$612)</f>
        <v>0</v>
      </c>
      <c r="I19" s="247">
        <f t="shared" si="0"/>
        <v>0</v>
      </c>
      <c r="J19" s="195"/>
      <c r="Q19" s="124">
        <f>IF(Accounts!C19="N",1,0)</f>
        <v>0</v>
      </c>
    </row>
    <row r="20" spans="1:17">
      <c r="A20" s="6">
        <v>315</v>
      </c>
      <c r="B20" s="234" t="s">
        <v>3</v>
      </c>
      <c r="C20" s="259"/>
      <c r="D20" s="260"/>
      <c r="E20" s="46">
        <f>SUMIF('Jul-Sep'!C$8:C$612,A20,'Jul-Sep'!L$8:L$612)</f>
        <v>0</v>
      </c>
      <c r="F20" s="46">
        <f>SUMIF('Oct-Dec'!C$8:C$612,A20,'Oct-Dec'!L$8:L$612)</f>
        <v>0</v>
      </c>
      <c r="G20" s="46">
        <f>SUMIF('Jan-Mar'!C$8:C$612,A20,'Jan-Mar'!L$8:L$612)</f>
        <v>0</v>
      </c>
      <c r="H20" s="46">
        <f>SUMIF('Apr-Jun'!C$8:C$612,A20,'Apr-Jun'!L$8:L$612)</f>
        <v>0</v>
      </c>
      <c r="I20" s="247">
        <f t="shared" si="0"/>
        <v>0</v>
      </c>
      <c r="J20" s="195"/>
      <c r="Q20" s="124">
        <f>IF(Accounts!C20="N",1,0)</f>
        <v>0</v>
      </c>
    </row>
    <row r="21" spans="1:17">
      <c r="A21" s="6">
        <v>320</v>
      </c>
      <c r="B21" s="233" t="s">
        <v>10</v>
      </c>
      <c r="C21" s="261" t="s">
        <v>23</v>
      </c>
      <c r="D21" s="260"/>
      <c r="E21" s="46">
        <f>SUMIF('Jul-Sep'!C$8:C$612,A21,'Jul-Sep'!L$8:L$612)</f>
        <v>0</v>
      </c>
      <c r="F21" s="46">
        <f>SUMIF('Oct-Dec'!C$8:C$612,A21,'Oct-Dec'!L$8:L$612)</f>
        <v>0</v>
      </c>
      <c r="G21" s="46">
        <f>SUMIF('Jan-Mar'!C$8:C$612,A21,'Jan-Mar'!L$8:L$612)</f>
        <v>0</v>
      </c>
      <c r="H21" s="46">
        <f>SUMIF('Apr-Jun'!C$8:C$612,A21,'Apr-Jun'!L$8:L$612)</f>
        <v>0</v>
      </c>
      <c r="I21" s="247">
        <f t="shared" si="0"/>
        <v>0</v>
      </c>
      <c r="J21" s="195"/>
      <c r="Q21" s="124">
        <f>IF(Accounts!C21="N",1,0)</f>
        <v>1</v>
      </c>
    </row>
    <row r="22" spans="1:17">
      <c r="A22" s="6">
        <v>321</v>
      </c>
      <c r="B22" s="234"/>
      <c r="C22" s="259"/>
      <c r="D22" s="260"/>
      <c r="E22" s="46">
        <f>SUMIF('Jul-Sep'!C$8:C$612,A22,'Jul-Sep'!L$8:L$612)</f>
        <v>0</v>
      </c>
      <c r="F22" s="46">
        <f>SUMIF('Oct-Dec'!C$8:C$612,A22,'Oct-Dec'!L$8:L$612)</f>
        <v>0</v>
      </c>
      <c r="G22" s="46">
        <f>SUMIF('Jan-Mar'!C$8:C$612,A22,'Jan-Mar'!L$8:L$612)</f>
        <v>0</v>
      </c>
      <c r="H22" s="46">
        <f>SUMIF('Apr-Jun'!C$8:C$612,A22,'Apr-Jun'!L$8:L$612)</f>
        <v>0</v>
      </c>
      <c r="I22" s="247">
        <f t="shared" si="0"/>
        <v>0</v>
      </c>
      <c r="J22" s="195"/>
      <c r="Q22" s="124">
        <f>IF(Accounts!C22="N",1,0)</f>
        <v>0</v>
      </c>
    </row>
    <row r="23" spans="1:17">
      <c r="A23" s="6">
        <v>325</v>
      </c>
      <c r="B23" s="234" t="s">
        <v>4</v>
      </c>
      <c r="C23" s="259"/>
      <c r="D23" s="260"/>
      <c r="E23" s="46">
        <f>SUMIF('Jul-Sep'!C$8:C$612,A23,'Jul-Sep'!L$8:L$612)</f>
        <v>0</v>
      </c>
      <c r="F23" s="46">
        <f>SUMIF('Oct-Dec'!C$8:C$612,A23,'Oct-Dec'!L$8:L$612)</f>
        <v>0</v>
      </c>
      <c r="G23" s="46">
        <f>SUMIF('Jan-Mar'!C$8:C$612,A23,'Jan-Mar'!L$8:L$612)</f>
        <v>0</v>
      </c>
      <c r="H23" s="46">
        <f>SUMIF('Apr-Jun'!C$8:C$612,A23,'Apr-Jun'!L$8:L$612)</f>
        <v>0</v>
      </c>
      <c r="I23" s="247">
        <f t="shared" si="0"/>
        <v>0</v>
      </c>
      <c r="J23" s="195"/>
      <c r="Q23" s="124">
        <f>IF(Accounts!C23="N",1,0)</f>
        <v>0</v>
      </c>
    </row>
    <row r="24" spans="1:17">
      <c r="A24" s="6">
        <v>327</v>
      </c>
      <c r="B24" s="234"/>
      <c r="C24" s="259"/>
      <c r="D24" s="260"/>
      <c r="E24" s="46">
        <f>SUMIF('Jul-Sep'!C$8:C$612,A24,'Jul-Sep'!L$8:L$612)</f>
        <v>0</v>
      </c>
      <c r="F24" s="46">
        <f>SUMIF('Oct-Dec'!C$8:C$612,A24,'Oct-Dec'!L$8:L$612)</f>
        <v>0</v>
      </c>
      <c r="G24" s="46">
        <f>SUMIF('Jan-Mar'!C$8:C$612,A24,'Jan-Mar'!L$8:L$612)</f>
        <v>0</v>
      </c>
      <c r="H24" s="46">
        <f>SUMIF('Apr-Jun'!C$8:C$612,A24,'Apr-Jun'!L$8:L$612)</f>
        <v>0</v>
      </c>
      <c r="I24" s="247">
        <f t="shared" si="0"/>
        <v>0</v>
      </c>
      <c r="J24" s="195"/>
      <c r="Q24" s="124">
        <f>IF(Accounts!C24="N",1,0)</f>
        <v>0</v>
      </c>
    </row>
    <row r="25" spans="1:17">
      <c r="A25" s="6">
        <v>328</v>
      </c>
      <c r="B25" s="234"/>
      <c r="C25" s="259"/>
      <c r="D25" s="260"/>
      <c r="E25" s="46">
        <f>SUMIF('Jul-Sep'!C$8:C$612,A25,'Jul-Sep'!L$8:L$612)</f>
        <v>0</v>
      </c>
      <c r="F25" s="46">
        <f>SUMIF('Oct-Dec'!C$8:C$612,A25,'Oct-Dec'!L$8:L$612)</f>
        <v>0</v>
      </c>
      <c r="G25" s="46">
        <f>SUMIF('Jan-Mar'!C$8:C$612,A25,'Jan-Mar'!L$8:L$612)</f>
        <v>0</v>
      </c>
      <c r="H25" s="46">
        <f>SUMIF('Apr-Jun'!C$8:C$612,A25,'Apr-Jun'!L$8:L$612)</f>
        <v>0</v>
      </c>
      <c r="I25" s="247">
        <f t="shared" si="0"/>
        <v>0</v>
      </c>
      <c r="J25" s="195"/>
      <c r="Q25" s="124">
        <f>IF(Accounts!C25="N",1,0)</f>
        <v>0</v>
      </c>
    </row>
    <row r="26" spans="1:17">
      <c r="A26" s="6">
        <v>330</v>
      </c>
      <c r="B26" s="234"/>
      <c r="C26" s="259"/>
      <c r="D26" s="260"/>
      <c r="E26" s="46">
        <f>SUMIF('Jul-Sep'!C$8:C$612,A26,'Jul-Sep'!L$8:L$612)</f>
        <v>0</v>
      </c>
      <c r="F26" s="46">
        <f>SUMIF('Oct-Dec'!C$8:C$612,A26,'Oct-Dec'!L$8:L$612)</f>
        <v>0</v>
      </c>
      <c r="G26" s="46">
        <f>SUMIF('Jan-Mar'!C$8:C$612,A26,'Jan-Mar'!L$8:L$612)</f>
        <v>0</v>
      </c>
      <c r="H26" s="46">
        <f>SUMIF('Apr-Jun'!C$8:C$612,A26,'Apr-Jun'!L$8:L$612)</f>
        <v>0</v>
      </c>
      <c r="I26" s="247">
        <f t="shared" si="0"/>
        <v>0</v>
      </c>
      <c r="J26" s="195"/>
      <c r="Q26" s="124">
        <f>IF(Accounts!C26="N",1,0)</f>
        <v>0</v>
      </c>
    </row>
    <row r="27" spans="1:17">
      <c r="A27" s="6">
        <v>340</v>
      </c>
      <c r="B27" s="234"/>
      <c r="C27" s="259"/>
      <c r="D27" s="260"/>
      <c r="E27" s="46">
        <f>SUMIF('Jul-Sep'!C$8:C$612,A27,'Jul-Sep'!L$8:L$612)</f>
        <v>0</v>
      </c>
      <c r="F27" s="46">
        <f>SUMIF('Oct-Dec'!C$8:C$612,A27,'Oct-Dec'!L$8:L$612)</f>
        <v>0</v>
      </c>
      <c r="G27" s="46">
        <f>SUMIF('Jan-Mar'!C$8:C$612,A27,'Jan-Mar'!L$8:L$612)</f>
        <v>0</v>
      </c>
      <c r="H27" s="46">
        <f>SUMIF('Apr-Jun'!C$8:C$612,A27,'Apr-Jun'!L$8:L$612)</f>
        <v>0</v>
      </c>
      <c r="I27" s="247">
        <f t="shared" si="0"/>
        <v>0</v>
      </c>
      <c r="J27" s="195"/>
      <c r="Q27" s="124">
        <f>IF(Accounts!C27="N",1,0)</f>
        <v>0</v>
      </c>
    </row>
    <row r="28" spans="1:17">
      <c r="A28" s="6">
        <v>344</v>
      </c>
      <c r="B28" s="234" t="s">
        <v>11</v>
      </c>
      <c r="C28" s="259"/>
      <c r="D28" s="260"/>
      <c r="E28" s="46">
        <f>SUMIF('Jul-Sep'!C$8:C$612,A28,'Jul-Sep'!L$8:L$612)</f>
        <v>0</v>
      </c>
      <c r="F28" s="46">
        <f>SUMIF('Oct-Dec'!C$8:C$612,A28,'Oct-Dec'!L$8:L$612)</f>
        <v>0</v>
      </c>
      <c r="G28" s="46">
        <f>SUMIF('Jan-Mar'!C$8:C$612,A28,'Jan-Mar'!L$8:L$612)</f>
        <v>0</v>
      </c>
      <c r="H28" s="46">
        <f>SUMIF('Apr-Jun'!C$8:C$612,A28,'Apr-Jun'!L$8:L$612)</f>
        <v>0</v>
      </c>
      <c r="I28" s="247">
        <f t="shared" si="0"/>
        <v>0</v>
      </c>
      <c r="J28" s="195"/>
      <c r="Q28" s="124">
        <f>IF(Accounts!C28="N",1,0)</f>
        <v>0</v>
      </c>
    </row>
    <row r="29" spans="1:17">
      <c r="A29" s="6">
        <v>345</v>
      </c>
      <c r="B29" s="234"/>
      <c r="C29" s="259"/>
      <c r="D29" s="260"/>
      <c r="E29" s="46">
        <f>SUMIF('Jul-Sep'!C$8:C$612,A29,'Jul-Sep'!L$8:L$612)</f>
        <v>0</v>
      </c>
      <c r="F29" s="46">
        <f>SUMIF('Oct-Dec'!C$8:C$612,A29,'Oct-Dec'!L$8:L$612)</f>
        <v>0</v>
      </c>
      <c r="G29" s="46">
        <f>SUMIF('Jan-Mar'!C$8:C$612,A29,'Jan-Mar'!L$8:L$612)</f>
        <v>0</v>
      </c>
      <c r="H29" s="46">
        <f>SUMIF('Apr-Jun'!C$8:C$612,A29,'Apr-Jun'!L$8:L$612)</f>
        <v>0</v>
      </c>
      <c r="I29" s="247">
        <f t="shared" si="0"/>
        <v>0</v>
      </c>
      <c r="J29" s="195"/>
      <c r="Q29" s="124">
        <f>IF(Accounts!C29="N",1,0)</f>
        <v>0</v>
      </c>
    </row>
    <row r="30" spans="1:17">
      <c r="A30" s="6">
        <v>346</v>
      </c>
      <c r="B30" s="233" t="s">
        <v>105</v>
      </c>
      <c r="C30" s="261" t="s">
        <v>23</v>
      </c>
      <c r="D30" s="260"/>
      <c r="E30" s="46">
        <f>SUMIF('Jul-Sep'!C$8:C$612,A30,'Jul-Sep'!L$8:L$612)</f>
        <v>0</v>
      </c>
      <c r="F30" s="46">
        <f>SUMIF('Oct-Dec'!C$8:C$612,A30,'Oct-Dec'!L$8:L$612)</f>
        <v>0</v>
      </c>
      <c r="G30" s="46">
        <f>SUMIF('Jan-Mar'!C$8:C$612,A30,'Jan-Mar'!L$8:L$612)</f>
        <v>0</v>
      </c>
      <c r="H30" s="46">
        <f>SUMIF('Apr-Jun'!C$8:C$612,A30,'Apr-Jun'!L$8:L$612)</f>
        <v>0</v>
      </c>
      <c r="I30" s="247">
        <f t="shared" si="0"/>
        <v>0</v>
      </c>
      <c r="J30" s="195"/>
      <c r="Q30" s="124">
        <f>IF(Accounts!C30="N",1,0)</f>
        <v>1</v>
      </c>
    </row>
    <row r="31" spans="1:17">
      <c r="A31" s="6">
        <v>347</v>
      </c>
      <c r="B31" s="234" t="s">
        <v>48</v>
      </c>
      <c r="C31" s="259"/>
      <c r="D31" s="260"/>
      <c r="E31" s="46">
        <f>SUMIF('Jul-Sep'!C$8:C$612,A31,'Jul-Sep'!L$8:L$612)</f>
        <v>0</v>
      </c>
      <c r="F31" s="46">
        <f>SUMIF('Oct-Dec'!C$8:C$612,A31,'Oct-Dec'!L$8:L$612)</f>
        <v>0</v>
      </c>
      <c r="G31" s="46">
        <f>SUMIF('Jan-Mar'!C$8:C$612,A31,'Jan-Mar'!L$8:L$612)</f>
        <v>0</v>
      </c>
      <c r="H31" s="46">
        <f>SUMIF('Apr-Jun'!C$8:C$612,A31,'Apr-Jun'!L$8:L$612)</f>
        <v>0</v>
      </c>
      <c r="I31" s="247">
        <f t="shared" si="0"/>
        <v>0</v>
      </c>
      <c r="J31" s="195"/>
      <c r="Q31" s="124">
        <f>IF(Accounts!C31="N",1,0)</f>
        <v>0</v>
      </c>
    </row>
    <row r="32" spans="1:17">
      <c r="A32" s="6">
        <v>348</v>
      </c>
      <c r="B32" s="234"/>
      <c r="C32" s="259"/>
      <c r="D32" s="260"/>
      <c r="E32" s="46">
        <f>SUMIF('Jul-Sep'!C$8:C$612,A32,'Jul-Sep'!L$8:L$612)</f>
        <v>0</v>
      </c>
      <c r="F32" s="46">
        <f>SUMIF('Oct-Dec'!C$8:C$612,A32,'Oct-Dec'!L$8:L$612)</f>
        <v>0</v>
      </c>
      <c r="G32" s="46">
        <f>SUMIF('Jan-Mar'!C$8:C$612,A32,'Jan-Mar'!L$8:L$612)</f>
        <v>0</v>
      </c>
      <c r="H32" s="46">
        <f>SUMIF('Apr-Jun'!C$8:C$612,A32,'Apr-Jun'!L$8:L$612)</f>
        <v>0</v>
      </c>
      <c r="I32" s="247">
        <f t="shared" si="0"/>
        <v>0</v>
      </c>
      <c r="J32" s="195"/>
      <c r="Q32" s="124">
        <f>IF(Accounts!C32="N",1,0)</f>
        <v>0</v>
      </c>
    </row>
    <row r="33" spans="1:17">
      <c r="A33" s="6">
        <v>349</v>
      </c>
      <c r="B33" s="234" t="s">
        <v>12</v>
      </c>
      <c r="C33" s="259"/>
      <c r="D33" s="260"/>
      <c r="E33" s="46">
        <f>SUMIF('Jul-Sep'!C$8:C$612,A33,'Jul-Sep'!L$8:L$612)</f>
        <v>0</v>
      </c>
      <c r="F33" s="46">
        <f>SUMIF('Oct-Dec'!C$8:C$612,A33,'Oct-Dec'!L$8:L$612)</f>
        <v>0</v>
      </c>
      <c r="G33" s="46">
        <f>SUMIF('Jan-Mar'!C$8:C$612,A33,'Jan-Mar'!L$8:L$612)</f>
        <v>0</v>
      </c>
      <c r="H33" s="46">
        <f>SUMIF('Apr-Jun'!C$8:C$612,A33,'Apr-Jun'!L$8:L$612)</f>
        <v>0</v>
      </c>
      <c r="I33" s="247">
        <f t="shared" si="0"/>
        <v>0</v>
      </c>
      <c r="J33" s="195"/>
      <c r="Q33" s="124">
        <f>IF(Accounts!C33="N",1,0)</f>
        <v>0</v>
      </c>
    </row>
    <row r="34" spans="1:17">
      <c r="A34" s="6">
        <v>350</v>
      </c>
      <c r="B34" s="234"/>
      <c r="C34" s="259"/>
      <c r="D34" s="260"/>
      <c r="E34" s="46">
        <f>SUMIF('Jul-Sep'!C$8:C$612,A34,'Jul-Sep'!L$8:L$612)</f>
        <v>0</v>
      </c>
      <c r="F34" s="46">
        <f>SUMIF('Oct-Dec'!C$8:C$612,A34,'Oct-Dec'!L$8:L$612)</f>
        <v>0</v>
      </c>
      <c r="G34" s="46">
        <f>SUMIF('Jan-Mar'!C$8:C$612,A34,'Jan-Mar'!L$8:L$612)</f>
        <v>0</v>
      </c>
      <c r="H34" s="46">
        <f>SUMIF('Apr-Jun'!C$8:C$612,A34,'Apr-Jun'!L$8:L$612)</f>
        <v>0</v>
      </c>
      <c r="I34" s="247">
        <f t="shared" si="0"/>
        <v>0</v>
      </c>
      <c r="J34" s="195"/>
      <c r="Q34" s="124">
        <f>IF(Accounts!C34="N",1,0)</f>
        <v>0</v>
      </c>
    </row>
    <row r="35" spans="1:17">
      <c r="A35" s="6">
        <v>351</v>
      </c>
      <c r="B35" s="234" t="s">
        <v>139</v>
      </c>
      <c r="C35" s="259"/>
      <c r="D35" s="260"/>
      <c r="E35" s="46">
        <f>SUMIF('Jul-Sep'!C$8:C$612,A35,'Jul-Sep'!L$8:L$612)</f>
        <v>0</v>
      </c>
      <c r="F35" s="46">
        <f>SUMIF('Oct-Dec'!C$8:C$612,A35,'Oct-Dec'!L$8:L$612)</f>
        <v>0</v>
      </c>
      <c r="G35" s="46">
        <f>SUMIF('Jan-Mar'!C$8:C$612,A35,'Jan-Mar'!L$8:L$612)</f>
        <v>0</v>
      </c>
      <c r="H35" s="46">
        <f>SUMIF('Apr-Jun'!C$8:C$612,A35,'Apr-Jun'!L$8:L$612)</f>
        <v>0</v>
      </c>
      <c r="I35" s="247">
        <f t="shared" si="0"/>
        <v>0</v>
      </c>
      <c r="J35" s="195"/>
      <c r="Q35" s="124">
        <f>IF(Accounts!C35="N",1,0)</f>
        <v>0</v>
      </c>
    </row>
    <row r="36" spans="1:17">
      <c r="A36" s="6">
        <v>355</v>
      </c>
      <c r="B36" s="234"/>
      <c r="C36" s="259"/>
      <c r="D36" s="260"/>
      <c r="E36" s="46">
        <f>SUMIF('Jul-Sep'!C$8:C$612,A36,'Jul-Sep'!L$8:L$612)</f>
        <v>0</v>
      </c>
      <c r="F36" s="46">
        <f>SUMIF('Oct-Dec'!C$8:C$612,A36,'Oct-Dec'!L$8:L$612)</f>
        <v>0</v>
      </c>
      <c r="G36" s="46">
        <f>SUMIF('Jan-Mar'!C$8:C$612,A36,'Jan-Mar'!L$8:L$612)</f>
        <v>0</v>
      </c>
      <c r="H36" s="46">
        <f>SUMIF('Apr-Jun'!C$8:C$612,A36,'Apr-Jun'!L$8:L$612)</f>
        <v>0</v>
      </c>
      <c r="I36" s="247">
        <f t="shared" si="0"/>
        <v>0</v>
      </c>
      <c r="J36" s="195"/>
      <c r="Q36" s="124">
        <f>IF(Accounts!C36="N",1,0)</f>
        <v>0</v>
      </c>
    </row>
    <row r="37" spans="1:17">
      <c r="A37" s="6">
        <v>357</v>
      </c>
      <c r="B37" s="234" t="s">
        <v>140</v>
      </c>
      <c r="C37" s="259"/>
      <c r="D37" s="260"/>
      <c r="E37" s="46">
        <f>SUMIF('Jul-Sep'!C$8:C$612,A37,'Jul-Sep'!L$8:L$612)</f>
        <v>0</v>
      </c>
      <c r="F37" s="46">
        <f>SUMIF('Oct-Dec'!C$8:C$612,A37,'Oct-Dec'!L$8:L$612)</f>
        <v>0</v>
      </c>
      <c r="G37" s="46">
        <f>SUMIF('Jan-Mar'!C$8:C$612,A37,'Jan-Mar'!L$8:L$612)</f>
        <v>0</v>
      </c>
      <c r="H37" s="46">
        <f>SUMIF('Apr-Jun'!C$8:C$612,A37,'Apr-Jun'!L$8:L$612)</f>
        <v>0</v>
      </c>
      <c r="I37" s="247">
        <f t="shared" si="0"/>
        <v>0</v>
      </c>
      <c r="J37" s="195"/>
      <c r="Q37" s="124">
        <f>IF(Accounts!C37="N",1,0)</f>
        <v>0</v>
      </c>
    </row>
    <row r="38" spans="1:17">
      <c r="A38" s="6">
        <v>358</v>
      </c>
      <c r="B38" s="234"/>
      <c r="C38" s="259"/>
      <c r="D38" s="260"/>
      <c r="E38" s="46">
        <f>SUMIF('Jul-Sep'!C$8:C$612,A38,'Jul-Sep'!L$8:L$612)</f>
        <v>0</v>
      </c>
      <c r="F38" s="46">
        <f>SUMIF('Oct-Dec'!C$8:C$612,A38,'Oct-Dec'!L$8:L$612)</f>
        <v>0</v>
      </c>
      <c r="G38" s="46">
        <f>SUMIF('Jan-Mar'!C$8:C$612,A38,'Jan-Mar'!L$8:L$612)</f>
        <v>0</v>
      </c>
      <c r="H38" s="46">
        <f>SUMIF('Apr-Jun'!C$8:C$612,A38,'Apr-Jun'!L$8:L$612)</f>
        <v>0</v>
      </c>
      <c r="I38" s="247">
        <f t="shared" si="0"/>
        <v>0</v>
      </c>
      <c r="J38" s="195"/>
      <c r="Q38" s="124">
        <f>IF(Accounts!C38="N",1,0)</f>
        <v>0</v>
      </c>
    </row>
    <row r="39" spans="1:17">
      <c r="A39" s="6">
        <v>360</v>
      </c>
      <c r="B39" s="234" t="s">
        <v>5</v>
      </c>
      <c r="C39" s="259"/>
      <c r="D39" s="260"/>
      <c r="E39" s="46">
        <f>SUMIF('Jul-Sep'!C$8:C$612,A39,'Jul-Sep'!L$8:L$612)</f>
        <v>0</v>
      </c>
      <c r="F39" s="46">
        <f>SUMIF('Oct-Dec'!C$8:C$612,A39,'Oct-Dec'!L$8:L$612)</f>
        <v>0</v>
      </c>
      <c r="G39" s="46">
        <f>SUMIF('Jan-Mar'!C$8:C$612,A39,'Jan-Mar'!L$8:L$612)</f>
        <v>0</v>
      </c>
      <c r="H39" s="46">
        <f>SUMIF('Apr-Jun'!C$8:C$612,A39,'Apr-Jun'!L$8:L$612)</f>
        <v>0</v>
      </c>
      <c r="I39" s="247">
        <f t="shared" si="0"/>
        <v>0</v>
      </c>
      <c r="J39" s="195"/>
      <c r="Q39" s="124">
        <f>IF(Accounts!C39="N",1,0)</f>
        <v>0</v>
      </c>
    </row>
    <row r="40" spans="1:17">
      <c r="A40" s="6">
        <v>362</v>
      </c>
      <c r="B40" s="234"/>
      <c r="C40" s="259"/>
      <c r="D40" s="260"/>
      <c r="E40" s="46">
        <f>SUMIF('Jul-Sep'!C$8:C$612,A40,'Jul-Sep'!L$8:L$612)</f>
        <v>0</v>
      </c>
      <c r="F40" s="46">
        <f>SUMIF('Oct-Dec'!C$8:C$612,A40,'Oct-Dec'!L$8:L$612)</f>
        <v>0</v>
      </c>
      <c r="G40" s="46">
        <f>SUMIF('Jan-Mar'!C$8:C$612,A40,'Jan-Mar'!L$8:L$612)</f>
        <v>0</v>
      </c>
      <c r="H40" s="46">
        <f>SUMIF('Apr-Jun'!C$8:C$612,A40,'Apr-Jun'!L$8:L$612)</f>
        <v>0</v>
      </c>
      <c r="I40" s="247">
        <f t="shared" si="0"/>
        <v>0</v>
      </c>
      <c r="J40" s="195"/>
      <c r="Q40" s="124">
        <f>IF(Accounts!C40="N",1,0)</f>
        <v>0</v>
      </c>
    </row>
    <row r="41" spans="1:17">
      <c r="A41" s="6">
        <v>365</v>
      </c>
      <c r="B41" s="234"/>
      <c r="C41" s="259"/>
      <c r="D41" s="260"/>
      <c r="E41" s="46">
        <f>SUMIF('Jul-Sep'!C$8:C$612,A41,'Jul-Sep'!L$8:L$612)</f>
        <v>0</v>
      </c>
      <c r="F41" s="46">
        <f>SUMIF('Oct-Dec'!C$8:C$612,A41,'Oct-Dec'!L$8:L$612)</f>
        <v>0</v>
      </c>
      <c r="G41" s="46">
        <f>SUMIF('Jan-Mar'!C$8:C$612,A41,'Jan-Mar'!L$8:L$612)</f>
        <v>0</v>
      </c>
      <c r="H41" s="46">
        <f>SUMIF('Apr-Jun'!C$8:C$612,A41,'Apr-Jun'!L$8:L$612)</f>
        <v>0</v>
      </c>
      <c r="I41" s="247">
        <f t="shared" si="0"/>
        <v>0</v>
      </c>
      <c r="J41" s="195"/>
      <c r="Q41" s="124">
        <f>IF(Accounts!C41="N",1,0)</f>
        <v>0</v>
      </c>
    </row>
    <row r="42" spans="1:17">
      <c r="A42" s="6">
        <v>366</v>
      </c>
      <c r="B42" s="234" t="s">
        <v>13</v>
      </c>
      <c r="C42" s="259"/>
      <c r="D42" s="260"/>
      <c r="E42" s="46">
        <f>SUMIF('Jul-Sep'!C$8:C$612,A42,'Jul-Sep'!L$8:L$612)</f>
        <v>0</v>
      </c>
      <c r="F42" s="46">
        <f>SUMIF('Oct-Dec'!C$8:C$612,A42,'Oct-Dec'!L$8:L$612)</f>
        <v>0</v>
      </c>
      <c r="G42" s="46">
        <f>SUMIF('Jan-Mar'!C$8:C$612,A42,'Jan-Mar'!L$8:L$612)</f>
        <v>0</v>
      </c>
      <c r="H42" s="46">
        <f>SUMIF('Apr-Jun'!C$8:C$612,A42,'Apr-Jun'!L$8:L$612)</f>
        <v>0</v>
      </c>
      <c r="I42" s="247">
        <f t="shared" si="0"/>
        <v>0</v>
      </c>
      <c r="J42" s="195"/>
      <c r="Q42" s="124">
        <f>IF(Accounts!C42="N",1,0)</f>
        <v>0</v>
      </c>
    </row>
    <row r="43" spans="1:17">
      <c r="A43" s="6">
        <v>368</v>
      </c>
      <c r="B43" s="234" t="s">
        <v>71</v>
      </c>
      <c r="C43" s="259"/>
      <c r="D43" s="260"/>
      <c r="E43" s="46">
        <f>SUMIF('Jul-Sep'!C$8:C$612,A43,'Jul-Sep'!L$8:L$612)</f>
        <v>0</v>
      </c>
      <c r="F43" s="46">
        <f>SUMIF('Oct-Dec'!C$8:C$612,A43,'Oct-Dec'!L$8:L$612)</f>
        <v>0</v>
      </c>
      <c r="G43" s="46">
        <f>SUMIF('Jan-Mar'!C$8:C$612,A43,'Jan-Mar'!L$8:L$612)</f>
        <v>0</v>
      </c>
      <c r="H43" s="46">
        <f>SUMIF('Apr-Jun'!C$8:C$612,A43,'Apr-Jun'!L$8:L$612)</f>
        <v>0</v>
      </c>
      <c r="I43" s="247">
        <f t="shared" si="0"/>
        <v>0</v>
      </c>
      <c r="J43" s="195"/>
      <c r="Q43" s="124">
        <f>IF(Accounts!C43="N",1,0)</f>
        <v>0</v>
      </c>
    </row>
    <row r="44" spans="1:17">
      <c r="A44" s="6">
        <v>372</v>
      </c>
      <c r="B44" s="234"/>
      <c r="C44" s="259"/>
      <c r="D44" s="260"/>
      <c r="E44" s="46">
        <f>SUMIF('Jul-Sep'!C$8:C$612,A44,'Jul-Sep'!L$8:L$612)</f>
        <v>0</v>
      </c>
      <c r="F44" s="46">
        <f>SUMIF('Oct-Dec'!C$8:C$612,A44,'Oct-Dec'!L$8:L$612)</f>
        <v>0</v>
      </c>
      <c r="G44" s="46">
        <f>SUMIF('Jan-Mar'!C$8:C$612,A44,'Jan-Mar'!L$8:L$612)</f>
        <v>0</v>
      </c>
      <c r="H44" s="46">
        <f>SUMIF('Apr-Jun'!C$8:C$612,A44,'Apr-Jun'!L$8:L$612)</f>
        <v>0</v>
      </c>
      <c r="I44" s="247">
        <f t="shared" si="0"/>
        <v>0</v>
      </c>
      <c r="J44" s="195"/>
      <c r="Q44" s="124">
        <f>IF(Accounts!C44="N",1,0)</f>
        <v>0</v>
      </c>
    </row>
    <row r="45" spans="1:17">
      <c r="A45" s="6">
        <v>373</v>
      </c>
      <c r="B45" s="234"/>
      <c r="C45" s="259"/>
      <c r="D45" s="260"/>
      <c r="E45" s="46">
        <f>SUMIF('Jul-Sep'!C$8:C$612,A45,'Jul-Sep'!L$8:L$612)</f>
        <v>0</v>
      </c>
      <c r="F45" s="46">
        <f>SUMIF('Oct-Dec'!C$8:C$612,A45,'Oct-Dec'!L$8:L$612)</f>
        <v>0</v>
      </c>
      <c r="G45" s="46">
        <f>SUMIF('Jan-Mar'!C$8:C$612,A45,'Jan-Mar'!L$8:L$612)</f>
        <v>0</v>
      </c>
      <c r="H45" s="46">
        <f>SUMIF('Apr-Jun'!C$8:C$612,A45,'Apr-Jun'!L$8:L$612)</f>
        <v>0</v>
      </c>
      <c r="I45" s="247">
        <f t="shared" si="0"/>
        <v>0</v>
      </c>
      <c r="J45" s="195"/>
      <c r="Q45" s="124">
        <f>IF(Accounts!C45="N",1,0)</f>
        <v>0</v>
      </c>
    </row>
    <row r="46" spans="1:17">
      <c r="A46" s="6">
        <v>374</v>
      </c>
      <c r="B46" s="234" t="s">
        <v>6</v>
      </c>
      <c r="C46" s="259"/>
      <c r="D46" s="260"/>
      <c r="E46" s="46">
        <f>SUMIF('Jul-Sep'!C$8:C$612,A46,'Jul-Sep'!L$8:L$612)</f>
        <v>0</v>
      </c>
      <c r="F46" s="46">
        <f>SUMIF('Oct-Dec'!C$8:C$612,A46,'Oct-Dec'!L$8:L$612)</f>
        <v>0</v>
      </c>
      <c r="G46" s="46">
        <f>SUMIF('Jan-Mar'!C$8:C$612,A46,'Jan-Mar'!L$8:L$612)</f>
        <v>0</v>
      </c>
      <c r="H46" s="46">
        <f>SUMIF('Apr-Jun'!C$8:C$612,A46,'Apr-Jun'!L$8:L$612)</f>
        <v>0</v>
      </c>
      <c r="I46" s="247">
        <f t="shared" si="0"/>
        <v>0</v>
      </c>
      <c r="J46" s="195"/>
      <c r="Q46" s="124">
        <f>IF(Accounts!C46="N",1,0)</f>
        <v>0</v>
      </c>
    </row>
    <row r="47" spans="1:17">
      <c r="A47" s="6">
        <v>380</v>
      </c>
      <c r="B47" s="234"/>
      <c r="C47" s="259"/>
      <c r="D47" s="260"/>
      <c r="E47" s="46">
        <f>SUMIF('Jul-Sep'!C$8:C$612,A47,'Jul-Sep'!L$8:L$612)</f>
        <v>0</v>
      </c>
      <c r="F47" s="46">
        <f>SUMIF('Oct-Dec'!C$8:C$612,A47,'Oct-Dec'!L$8:L$612)</f>
        <v>0</v>
      </c>
      <c r="G47" s="46">
        <f>SUMIF('Jan-Mar'!C$8:C$612,A47,'Jan-Mar'!L$8:L$612)</f>
        <v>0</v>
      </c>
      <c r="H47" s="46">
        <f>SUMIF('Apr-Jun'!C$8:C$612,A47,'Apr-Jun'!L$8:L$612)</f>
        <v>0</v>
      </c>
      <c r="I47" s="247">
        <f t="shared" si="0"/>
        <v>0</v>
      </c>
      <c r="J47" s="195"/>
      <c r="Q47" s="124">
        <f>IF(Accounts!C47="N",1,0)</f>
        <v>0</v>
      </c>
    </row>
    <row r="48" spans="1:17">
      <c r="A48" s="6">
        <v>381</v>
      </c>
      <c r="B48" s="234"/>
      <c r="C48" s="259"/>
      <c r="D48" s="260"/>
      <c r="E48" s="46">
        <f>SUMIF('Jul-Sep'!C$8:C$612,A48,'Jul-Sep'!L$8:L$612)</f>
        <v>0</v>
      </c>
      <c r="F48" s="46">
        <f>SUMIF('Oct-Dec'!C$8:C$612,A48,'Oct-Dec'!L$8:L$612)</f>
        <v>0</v>
      </c>
      <c r="G48" s="46">
        <f>SUMIF('Jan-Mar'!C$8:C$612,A48,'Jan-Mar'!L$8:L$612)</f>
        <v>0</v>
      </c>
      <c r="H48" s="46">
        <f>SUMIF('Apr-Jun'!C$8:C$612,A48,'Apr-Jun'!L$8:L$612)</f>
        <v>0</v>
      </c>
      <c r="I48" s="247">
        <f t="shared" si="0"/>
        <v>0</v>
      </c>
      <c r="J48" s="195"/>
      <c r="Q48" s="124">
        <f>IF(Accounts!C48="N",1,0)</f>
        <v>0</v>
      </c>
    </row>
    <row r="49" spans="1:17">
      <c r="A49" s="6">
        <v>382</v>
      </c>
      <c r="B49" s="234" t="s">
        <v>151</v>
      </c>
      <c r="C49" s="259" t="s">
        <v>23</v>
      </c>
      <c r="D49" s="260"/>
      <c r="E49" s="46">
        <f>SUMIF('Jul-Sep'!C$8:C$612,A49,'Jul-Sep'!L$8:L$612)</f>
        <v>0</v>
      </c>
      <c r="F49" s="46">
        <f>SUMIF('Oct-Dec'!C$8:C$612,A49,'Oct-Dec'!L$8:L$612)</f>
        <v>0</v>
      </c>
      <c r="G49" s="46">
        <f>SUMIF('Jan-Mar'!C$8:C$612,A49,'Jan-Mar'!L$8:L$612)</f>
        <v>0</v>
      </c>
      <c r="H49" s="46">
        <f>SUMIF('Apr-Jun'!C$8:C$612,A49,'Apr-Jun'!L$8:L$612)</f>
        <v>0</v>
      </c>
      <c r="I49" s="247">
        <f t="shared" si="0"/>
        <v>0</v>
      </c>
      <c r="J49" s="195"/>
      <c r="Q49" s="124">
        <f>IF(Accounts!C49="N",1,0)</f>
        <v>1</v>
      </c>
    </row>
    <row r="50" spans="1:17">
      <c r="A50" s="6">
        <v>384</v>
      </c>
      <c r="B50" s="234"/>
      <c r="C50" s="259"/>
      <c r="D50" s="260"/>
      <c r="E50" s="46">
        <f>SUMIF('Jul-Sep'!C$8:C$612,A50,'Jul-Sep'!L$8:L$612)</f>
        <v>0</v>
      </c>
      <c r="F50" s="46">
        <f>SUMIF('Oct-Dec'!C$8:C$612,A50,'Oct-Dec'!L$8:L$612)</f>
        <v>0</v>
      </c>
      <c r="G50" s="46">
        <f>SUMIF('Jan-Mar'!C$8:C$612,A50,'Jan-Mar'!L$8:L$612)</f>
        <v>0</v>
      </c>
      <c r="H50" s="46">
        <f>SUMIF('Apr-Jun'!C$8:C$612,A50,'Apr-Jun'!L$8:L$612)</f>
        <v>0</v>
      </c>
      <c r="I50" s="247">
        <f t="shared" si="0"/>
        <v>0</v>
      </c>
      <c r="J50" s="195"/>
      <c r="Q50" s="124">
        <f>IF(Accounts!C50="N",1,0)</f>
        <v>0</v>
      </c>
    </row>
    <row r="51" spans="1:17">
      <c r="A51" s="6">
        <v>385</v>
      </c>
      <c r="B51" s="234"/>
      <c r="C51" s="259"/>
      <c r="D51" s="260"/>
      <c r="E51" s="46">
        <f>SUMIF('Jul-Sep'!C$8:C$612,A51,'Jul-Sep'!L$8:L$612)</f>
        <v>0</v>
      </c>
      <c r="F51" s="46">
        <f>SUMIF('Oct-Dec'!C$8:C$612,A51,'Oct-Dec'!L$8:L$612)</f>
        <v>0</v>
      </c>
      <c r="G51" s="46">
        <f>SUMIF('Jan-Mar'!C$8:C$612,A51,'Jan-Mar'!L$8:L$612)</f>
        <v>0</v>
      </c>
      <c r="H51" s="46">
        <f>SUMIF('Apr-Jun'!C$8:C$612,A51,'Apr-Jun'!L$8:L$612)</f>
        <v>0</v>
      </c>
      <c r="I51" s="247">
        <f t="shared" si="0"/>
        <v>0</v>
      </c>
      <c r="J51" s="195"/>
      <c r="Q51" s="124">
        <f>IF(Accounts!C51="N",1,0)</f>
        <v>0</v>
      </c>
    </row>
    <row r="52" spans="1:17">
      <c r="A52" s="6">
        <v>386</v>
      </c>
      <c r="B52" s="234" t="s">
        <v>141</v>
      </c>
      <c r="C52" s="259"/>
      <c r="D52" s="260"/>
      <c r="E52" s="46">
        <f>SUMIF('Jul-Sep'!C$8:C$612,A52,'Jul-Sep'!L$8:L$612)</f>
        <v>0</v>
      </c>
      <c r="F52" s="46">
        <f>SUMIF('Oct-Dec'!C$8:C$612,A52,'Oct-Dec'!L$8:L$612)</f>
        <v>0</v>
      </c>
      <c r="G52" s="46">
        <f>SUMIF('Jan-Mar'!C$8:C$612,A52,'Jan-Mar'!L$8:L$612)</f>
        <v>0</v>
      </c>
      <c r="H52" s="46">
        <f>SUMIF('Apr-Jun'!C$8:C$612,A52,'Apr-Jun'!L$8:L$612)</f>
        <v>0</v>
      </c>
      <c r="I52" s="247">
        <f t="shared" si="0"/>
        <v>0</v>
      </c>
      <c r="J52" s="195"/>
      <c r="Q52" s="124">
        <f>IF(Accounts!C52="N",1,0)</f>
        <v>0</v>
      </c>
    </row>
    <row r="53" spans="1:17">
      <c r="A53" s="6">
        <v>387</v>
      </c>
      <c r="B53" s="234"/>
      <c r="C53" s="259"/>
      <c r="D53" s="260"/>
      <c r="E53" s="46">
        <f>SUMIF('Jul-Sep'!C$8:C$612,A53,'Jul-Sep'!L$8:L$612)</f>
        <v>0</v>
      </c>
      <c r="F53" s="46">
        <f>SUMIF('Oct-Dec'!C$8:C$612,A53,'Oct-Dec'!L$8:L$612)</f>
        <v>0</v>
      </c>
      <c r="G53" s="46">
        <f>SUMIF('Jan-Mar'!C$8:C$612,A53,'Jan-Mar'!L$8:L$612)</f>
        <v>0</v>
      </c>
      <c r="H53" s="46">
        <f>SUMIF('Apr-Jun'!C$8:C$612,A53,'Apr-Jun'!L$8:L$612)</f>
        <v>0</v>
      </c>
      <c r="I53" s="247">
        <f t="shared" si="0"/>
        <v>0</v>
      </c>
      <c r="J53" s="195"/>
      <c r="Q53" s="124">
        <f>IF(Accounts!C53="N",1,0)</f>
        <v>0</v>
      </c>
    </row>
    <row r="54" spans="1:17">
      <c r="A54" s="6">
        <v>388</v>
      </c>
      <c r="B54" s="234" t="s">
        <v>143</v>
      </c>
      <c r="C54" s="259"/>
      <c r="D54" s="260"/>
      <c r="E54" s="46">
        <f>SUMIF('Jul-Sep'!C$8:C$612,A54,'Jul-Sep'!L$8:L$612)</f>
        <v>0</v>
      </c>
      <c r="F54" s="46">
        <f>SUMIF('Oct-Dec'!C$8:C$612,A54,'Oct-Dec'!L$8:L$612)</f>
        <v>0</v>
      </c>
      <c r="G54" s="46">
        <f>SUMIF('Jan-Mar'!C$8:C$612,A54,'Jan-Mar'!L$8:L$612)</f>
        <v>0</v>
      </c>
      <c r="H54" s="46">
        <f>SUMIF('Apr-Jun'!C$8:C$612,A54,'Apr-Jun'!L$8:L$612)</f>
        <v>0</v>
      </c>
      <c r="I54" s="247">
        <f t="shared" si="0"/>
        <v>0</v>
      </c>
      <c r="J54" s="195"/>
      <c r="Q54" s="124">
        <f>IF(Accounts!C54="N",1,0)</f>
        <v>0</v>
      </c>
    </row>
    <row r="55" spans="1:17">
      <c r="A55" s="6">
        <v>390</v>
      </c>
      <c r="B55" s="234"/>
      <c r="C55" s="259"/>
      <c r="D55" s="260"/>
      <c r="E55" s="46">
        <f>SUMIF('Jul-Sep'!C$8:C$612,A55,'Jul-Sep'!L$8:L$612)</f>
        <v>0</v>
      </c>
      <c r="F55" s="46">
        <f>SUMIF('Oct-Dec'!C$8:C$612,A55,'Oct-Dec'!L$8:L$612)</f>
        <v>0</v>
      </c>
      <c r="G55" s="46">
        <f>SUMIF('Jan-Mar'!C$8:C$612,A55,'Jan-Mar'!L$8:L$612)</f>
        <v>0</v>
      </c>
      <c r="H55" s="46">
        <f>SUMIF('Apr-Jun'!C$8:C$612,A55,'Apr-Jun'!L$8:L$612)</f>
        <v>0</v>
      </c>
      <c r="I55" s="247">
        <f t="shared" si="0"/>
        <v>0</v>
      </c>
      <c r="J55" s="195"/>
      <c r="Q55" s="124">
        <f>IF(Accounts!C55="N",1,0)</f>
        <v>0</v>
      </c>
    </row>
    <row r="56" spans="1:17">
      <c r="A56" s="6">
        <v>391</v>
      </c>
      <c r="B56" s="234" t="s">
        <v>14</v>
      </c>
      <c r="C56" s="259"/>
      <c r="D56" s="260"/>
      <c r="E56" s="46">
        <f>SUMIF('Jul-Sep'!C$8:C$612,A56,'Jul-Sep'!L$8:L$612)</f>
        <v>0</v>
      </c>
      <c r="F56" s="46">
        <f>SUMIF('Oct-Dec'!C$8:C$612,A56,'Oct-Dec'!L$8:L$612)</f>
        <v>0</v>
      </c>
      <c r="G56" s="46">
        <f>SUMIF('Jan-Mar'!C$8:C$612,A56,'Jan-Mar'!L$8:L$612)</f>
        <v>0</v>
      </c>
      <c r="H56" s="46">
        <f>SUMIF('Apr-Jun'!C$8:C$612,A56,'Apr-Jun'!L$8:L$612)</f>
        <v>0</v>
      </c>
      <c r="I56" s="247">
        <f t="shared" si="0"/>
        <v>0</v>
      </c>
      <c r="J56" s="195"/>
      <c r="Q56" s="124">
        <f>IF(Accounts!C56="N",1,0)</f>
        <v>0</v>
      </c>
    </row>
    <row r="57" spans="1:17">
      <c r="A57" s="6">
        <v>392</v>
      </c>
      <c r="B57" s="234"/>
      <c r="C57" s="259"/>
      <c r="D57" s="260"/>
      <c r="E57" s="46">
        <f>SUMIF('Jul-Sep'!C$8:C$612,A57,'Jul-Sep'!L$8:L$612)</f>
        <v>0</v>
      </c>
      <c r="F57" s="46">
        <f>SUMIF('Oct-Dec'!C$8:C$612,A57,'Oct-Dec'!L$8:L$612)</f>
        <v>0</v>
      </c>
      <c r="G57" s="46">
        <f>SUMIF('Jan-Mar'!C$8:C$612,A57,'Jan-Mar'!L$8:L$612)</f>
        <v>0</v>
      </c>
      <c r="H57" s="46">
        <f>SUMIF('Apr-Jun'!C$8:C$612,A57,'Apr-Jun'!L$8:L$612)</f>
        <v>0</v>
      </c>
      <c r="I57" s="247">
        <f t="shared" si="0"/>
        <v>0</v>
      </c>
      <c r="J57" s="195"/>
      <c r="Q57" s="124">
        <f>IF(Accounts!C57="N",1,0)</f>
        <v>0</v>
      </c>
    </row>
    <row r="58" spans="1:17">
      <c r="A58" s="6">
        <v>395</v>
      </c>
      <c r="B58" s="234" t="s">
        <v>7</v>
      </c>
      <c r="C58" s="259" t="s">
        <v>23</v>
      </c>
      <c r="D58" s="260"/>
      <c r="E58" s="46">
        <f>SUMIF('Jul-Sep'!C$8:C$612,A58,'Jul-Sep'!L$8:L$612)</f>
        <v>0</v>
      </c>
      <c r="F58" s="46">
        <f>SUMIF('Oct-Dec'!C$8:C$612,A58,'Oct-Dec'!L$8:L$612)</f>
        <v>0</v>
      </c>
      <c r="G58" s="46">
        <f>SUMIF('Jan-Mar'!C$8:C$612,A58,'Jan-Mar'!L$8:L$612)</f>
        <v>0</v>
      </c>
      <c r="H58" s="46">
        <f>SUMIF('Apr-Jun'!C$8:C$612,A58,'Apr-Jun'!L$8:L$612)</f>
        <v>0</v>
      </c>
      <c r="I58" s="247">
        <f t="shared" si="0"/>
        <v>0</v>
      </c>
      <c r="J58" s="195"/>
      <c r="Q58" s="124">
        <f>IF(Accounts!C58="N",1,0)</f>
        <v>1</v>
      </c>
    </row>
    <row r="59" spans="1:17">
      <c r="A59" s="6">
        <v>397</v>
      </c>
      <c r="B59" s="234"/>
      <c r="C59" s="259"/>
      <c r="D59" s="260"/>
      <c r="E59" s="46">
        <f>SUMIF('Jul-Sep'!C$8:C$612,A59,'Jul-Sep'!L$8:L$612)</f>
        <v>0</v>
      </c>
      <c r="F59" s="46">
        <f>SUMIF('Oct-Dec'!C$8:C$612,A59,'Oct-Dec'!L$8:L$612)</f>
        <v>0</v>
      </c>
      <c r="G59" s="46">
        <f>SUMIF('Jan-Mar'!C$8:C$612,A59,'Jan-Mar'!L$8:L$612)</f>
        <v>0</v>
      </c>
      <c r="H59" s="46">
        <f>SUMIF('Apr-Jun'!C$8:C$612,A59,'Apr-Jun'!L$8:L$612)</f>
        <v>0</v>
      </c>
      <c r="I59" s="247">
        <f t="shared" si="0"/>
        <v>0</v>
      </c>
      <c r="J59" s="195"/>
      <c r="Q59" s="124">
        <f>IF(Accounts!C59="N",1,0)</f>
        <v>0</v>
      </c>
    </row>
    <row r="60" spans="1:17">
      <c r="A60" s="6">
        <v>399</v>
      </c>
      <c r="B60" s="234"/>
      <c r="C60" s="259"/>
      <c r="D60" s="260"/>
      <c r="E60" s="46">
        <f>SUMIF('Jul-Sep'!C$8:C$612,A60,'Jul-Sep'!L$8:L$612)</f>
        <v>0</v>
      </c>
      <c r="F60" s="46">
        <f>SUMIF('Oct-Dec'!C$8:C$612,A60,'Oct-Dec'!L$8:L$612)</f>
        <v>0</v>
      </c>
      <c r="G60" s="46">
        <f>SUMIF('Jan-Mar'!C$8:C$612,A60,'Jan-Mar'!L$8:L$612)</f>
        <v>0</v>
      </c>
      <c r="H60" s="46">
        <f>SUMIF('Apr-Jun'!C$8:C$612,A60,'Apr-Jun'!L$8:L$612)</f>
        <v>0</v>
      </c>
      <c r="I60" s="247">
        <f t="shared" si="0"/>
        <v>0</v>
      </c>
      <c r="J60" s="195"/>
      <c r="Q60" s="124">
        <f>IF(Accounts!C60="N",1,0)</f>
        <v>0</v>
      </c>
    </row>
    <row r="61" spans="1:17">
      <c r="A61" s="243" t="s">
        <v>118</v>
      </c>
      <c r="B61" s="233"/>
      <c r="C61" s="261"/>
      <c r="D61" s="262"/>
      <c r="E61" s="46"/>
      <c r="F61" s="46"/>
      <c r="G61" s="46"/>
      <c r="H61" s="46"/>
      <c r="I61" s="246"/>
      <c r="J61" s="194"/>
      <c r="Q61" s="124"/>
    </row>
    <row r="62" spans="1:17">
      <c r="A62" s="6">
        <v>410</v>
      </c>
      <c r="B62" s="234"/>
      <c r="C62" s="259"/>
      <c r="D62" s="260"/>
      <c r="E62" s="46">
        <f>SUMIF('Jul-Sep'!C$8:C$612,A62,'Jul-Sep'!L$8:L$612)</f>
        <v>0</v>
      </c>
      <c r="F62" s="46">
        <f>SUMIF('Oct-Dec'!C$8:C$612,A62,'Oct-Dec'!L$8:L$612)</f>
        <v>0</v>
      </c>
      <c r="G62" s="46">
        <f>SUMIF('Jan-Mar'!C$8:C$612,A62,'Jan-Mar'!L$8:L$612)</f>
        <v>0</v>
      </c>
      <c r="H62" s="46">
        <f>SUMIF('Apr-Jun'!C$8:C$612,A62,'Apr-Jun'!L$8:L$612)</f>
        <v>0</v>
      </c>
      <c r="I62" s="247">
        <f t="shared" si="0"/>
        <v>0</v>
      </c>
      <c r="J62" s="195"/>
      <c r="Q62" s="124">
        <f>IF(Accounts!C62="N",1,0)</f>
        <v>0</v>
      </c>
    </row>
    <row r="63" spans="1:17">
      <c r="A63" s="6">
        <v>420</v>
      </c>
      <c r="B63" s="234"/>
      <c r="C63" s="259"/>
      <c r="D63" s="260"/>
      <c r="E63" s="46">
        <f>SUMIF('Jul-Sep'!C$8:C$612,A63,'Jul-Sep'!L$8:L$612)</f>
        <v>0</v>
      </c>
      <c r="F63" s="46">
        <f>SUMIF('Oct-Dec'!C$8:C$612,A63,'Oct-Dec'!L$8:L$612)</f>
        <v>0</v>
      </c>
      <c r="G63" s="46">
        <f>SUMIF('Jan-Mar'!C$8:C$612,A63,'Jan-Mar'!L$8:L$612)</f>
        <v>0</v>
      </c>
      <c r="H63" s="46">
        <f>SUMIF('Apr-Jun'!C$8:C$612,A63,'Apr-Jun'!L$8:L$612)</f>
        <v>0</v>
      </c>
      <c r="I63" s="247">
        <f t="shared" si="0"/>
        <v>0</v>
      </c>
      <c r="J63" s="195"/>
      <c r="Q63" s="124">
        <f>IF(Accounts!C63="N",1,0)</f>
        <v>0</v>
      </c>
    </row>
    <row r="64" spans="1:17">
      <c r="A64" s="245" t="s">
        <v>110</v>
      </c>
      <c r="B64" s="69"/>
      <c r="C64" s="263"/>
      <c r="D64" s="264"/>
      <c r="E64" s="46"/>
      <c r="F64" s="46"/>
      <c r="G64" s="46"/>
      <c r="H64" s="46"/>
      <c r="I64" s="246"/>
      <c r="J64" s="194"/>
      <c r="Q64" s="124"/>
    </row>
    <row r="65" spans="1:17">
      <c r="A65" s="6">
        <v>501</v>
      </c>
      <c r="B65" s="233" t="s">
        <v>109</v>
      </c>
      <c r="C65" s="261" t="s">
        <v>23</v>
      </c>
      <c r="D65" s="262"/>
      <c r="E65" s="46">
        <f>SUMIF('Jul-Sep'!C$8:C$612,A65,'Jul-Sep'!L$8:L$612)</f>
        <v>0</v>
      </c>
      <c r="F65" s="46">
        <f>SUMIF('Oct-Dec'!C$8:C$612,A65,'Oct-Dec'!L$8:L$612)</f>
        <v>0</v>
      </c>
      <c r="G65" s="46">
        <f>SUMIF('Jan-Mar'!C$8:C$612,A65,'Jan-Mar'!L$8:L$612)</f>
        <v>0</v>
      </c>
      <c r="H65" s="46">
        <f>SUMIF('Apr-Jun'!C$8:C$612,A65,'Apr-Jun'!L$8:L$612)</f>
        <v>0</v>
      </c>
      <c r="I65" s="247">
        <f t="shared" si="0"/>
        <v>0</v>
      </c>
      <c r="J65" s="195"/>
      <c r="Q65" s="124">
        <f>IF(Accounts!C65="N",1,0)</f>
        <v>1</v>
      </c>
    </row>
    <row r="66" spans="1:17">
      <c r="A66" s="6">
        <v>503</v>
      </c>
      <c r="B66" s="233" t="s">
        <v>104</v>
      </c>
      <c r="C66" s="261" t="s">
        <v>23</v>
      </c>
      <c r="D66" s="262"/>
      <c r="E66" s="46">
        <f>SUMIF('Jul-Sep'!C$8:C$612,A66,'Jul-Sep'!L$8:L$612)</f>
        <v>0</v>
      </c>
      <c r="F66" s="46">
        <f>SUMIF('Oct-Dec'!C$8:C$612,A66,'Oct-Dec'!L$8:L$612)</f>
        <v>0</v>
      </c>
      <c r="G66" s="46">
        <f>SUMIF('Jan-Mar'!C$8:C$612,A66,'Jan-Mar'!L$8:L$612)</f>
        <v>0</v>
      </c>
      <c r="H66" s="46">
        <f>SUMIF('Apr-Jun'!C$8:C$612,A66,'Apr-Jun'!L$8:L$612)</f>
        <v>0</v>
      </c>
      <c r="I66" s="247">
        <f t="shared" si="0"/>
        <v>0</v>
      </c>
      <c r="J66" s="195"/>
      <c r="Q66" s="124">
        <f>IF(Accounts!C66="N",1,0)</f>
        <v>1</v>
      </c>
    </row>
    <row r="67" spans="1:17">
      <c r="A67" s="245" t="s">
        <v>15</v>
      </c>
      <c r="B67" s="233"/>
      <c r="C67" s="263"/>
      <c r="D67" s="264"/>
      <c r="E67" s="46"/>
      <c r="F67" s="46"/>
      <c r="G67" s="46"/>
      <c r="H67" s="46"/>
      <c r="I67" s="246"/>
      <c r="J67" s="194"/>
      <c r="Q67" s="124"/>
    </row>
    <row r="68" spans="1:17">
      <c r="A68" s="243" t="s">
        <v>106</v>
      </c>
      <c r="B68" s="233"/>
      <c r="C68" s="261"/>
      <c r="D68" s="262"/>
      <c r="E68" s="46"/>
      <c r="F68" s="46"/>
      <c r="G68" s="46"/>
      <c r="H68" s="46"/>
      <c r="I68" s="246"/>
      <c r="J68" s="194"/>
      <c r="Q68" s="124"/>
    </row>
    <row r="69" spans="1:17">
      <c r="A69" s="6">
        <v>610</v>
      </c>
      <c r="B69" s="234"/>
      <c r="C69" s="259" t="s">
        <v>23</v>
      </c>
      <c r="D69" s="260"/>
      <c r="E69" s="46">
        <f>SUMIF('Jul-Sep'!C$8:C$612,A69,'Jul-Sep'!L$8:L$612)</f>
        <v>0</v>
      </c>
      <c r="F69" s="46">
        <f>SUMIF('Oct-Dec'!C$8:C$612,A69,'Oct-Dec'!L$8:L$612)</f>
        <v>0</v>
      </c>
      <c r="G69" s="46">
        <f>SUMIF('Jan-Mar'!C$8:C$612,A69,'Jan-Mar'!L$8:L$612)</f>
        <v>0</v>
      </c>
      <c r="H69" s="46">
        <f>SUMIF('Apr-Jun'!C$8:C$612,A69,'Apr-Jun'!L$8:L$612)</f>
        <v>0</v>
      </c>
      <c r="I69" s="247">
        <f t="shared" ref="I69:I77" si="1">SUM(E69:H69)</f>
        <v>0</v>
      </c>
      <c r="J69" s="195"/>
      <c r="Q69" s="124">
        <f>IF(Accounts!C69="N",1,0)</f>
        <v>1</v>
      </c>
    </row>
    <row r="70" spans="1:17">
      <c r="A70" s="6">
        <v>635</v>
      </c>
      <c r="B70" s="234" t="s">
        <v>144</v>
      </c>
      <c r="C70" s="259" t="s">
        <v>23</v>
      </c>
      <c r="D70" s="260"/>
      <c r="E70" s="46">
        <f>SUMIF('Jul-Sep'!C$8:C$612,A70,'Jul-Sep'!L$8:L$612)</f>
        <v>0</v>
      </c>
      <c r="F70" s="46">
        <f>SUMIF('Oct-Dec'!C$8:C$612,A70,'Oct-Dec'!L$8:L$612)</f>
        <v>0</v>
      </c>
      <c r="G70" s="46">
        <f>SUMIF('Jan-Mar'!C$8:C$612,A70,'Jan-Mar'!L$8:L$612)</f>
        <v>0</v>
      </c>
      <c r="H70" s="46">
        <f>SUMIF('Apr-Jun'!C$8:C$612,A70,'Apr-Jun'!L$8:L$612)</f>
        <v>0</v>
      </c>
      <c r="I70" s="247">
        <f t="shared" si="1"/>
        <v>0</v>
      </c>
      <c r="J70" s="195"/>
      <c r="Q70" s="124">
        <f>IF(Accounts!C70="N",1,0)</f>
        <v>1</v>
      </c>
    </row>
    <row r="71" spans="1:17">
      <c r="A71" s="6">
        <v>641</v>
      </c>
      <c r="B71" s="233" t="s">
        <v>40</v>
      </c>
      <c r="C71" s="261" t="s">
        <v>23</v>
      </c>
      <c r="D71" s="262"/>
      <c r="E71" s="46">
        <f>SUMIF('Jul-Sep'!C$8:C$612,A71,'Jul-Sep'!L$8:L$612)</f>
        <v>0</v>
      </c>
      <c r="F71" s="46">
        <f>SUMIF('Oct-Dec'!C$8:C$612,A71,'Oct-Dec'!L$8:L$612)</f>
        <v>0</v>
      </c>
      <c r="G71" s="46">
        <f>SUMIF('Jan-Mar'!C$8:C$612,A71,'Jan-Mar'!L$8:L$612)</f>
        <v>0</v>
      </c>
      <c r="H71" s="46">
        <f>SUMIF('Apr-Jun'!C$8:C$612,A71,'Apr-Jun'!L$8:L$612)</f>
        <v>0</v>
      </c>
      <c r="I71" s="247">
        <f t="shared" si="1"/>
        <v>0</v>
      </c>
      <c r="J71" s="195"/>
      <c r="Q71" s="124">
        <f>IF(Accounts!C71="N",1,0)</f>
        <v>1</v>
      </c>
    </row>
    <row r="72" spans="1:17">
      <c r="A72" s="6">
        <v>650</v>
      </c>
      <c r="B72" s="234" t="s">
        <v>113</v>
      </c>
      <c r="C72" s="259" t="s">
        <v>23</v>
      </c>
      <c r="D72" s="260"/>
      <c r="E72" s="46">
        <f>SUMIF('Jul-Sep'!C$8:C$612,A72,'Jul-Sep'!L$8:L$612)</f>
        <v>0</v>
      </c>
      <c r="F72" s="46">
        <f>SUMIF('Oct-Dec'!C$8:C$612,A72,'Oct-Dec'!L$8:L$612)</f>
        <v>0</v>
      </c>
      <c r="G72" s="46">
        <f>SUMIF('Jan-Mar'!C$8:C$612,A72,'Jan-Mar'!L$8:L$612)</f>
        <v>0</v>
      </c>
      <c r="H72" s="46">
        <f>SUMIF('Apr-Jun'!C$8:C$612,A72,'Apr-Jun'!L$8:L$612)</f>
        <v>0</v>
      </c>
      <c r="I72" s="247">
        <f t="shared" si="1"/>
        <v>0</v>
      </c>
      <c r="J72" s="195"/>
      <c r="Q72" s="124">
        <f>IF(Accounts!C72="N",1,0)</f>
        <v>1</v>
      </c>
    </row>
    <row r="73" spans="1:17">
      <c r="A73" s="6">
        <v>670</v>
      </c>
      <c r="B73" s="234"/>
      <c r="C73" s="259" t="s">
        <v>23</v>
      </c>
      <c r="D73" s="260"/>
      <c r="E73" s="46">
        <f>SUMIF('Jul-Sep'!C$8:C$612,A73,'Jul-Sep'!L$8:L$612)</f>
        <v>0</v>
      </c>
      <c r="F73" s="46">
        <f>SUMIF('Oct-Dec'!C$8:C$612,A73,'Oct-Dec'!L$8:L$612)</f>
        <v>0</v>
      </c>
      <c r="G73" s="46">
        <f>SUMIF('Jan-Mar'!C$8:C$612,A73,'Jan-Mar'!L$8:L$612)</f>
        <v>0</v>
      </c>
      <c r="H73" s="46">
        <f>SUMIF('Apr-Jun'!C$8:C$612,A73,'Apr-Jun'!L$8:L$612)</f>
        <v>0</v>
      </c>
      <c r="I73" s="247">
        <f t="shared" si="1"/>
        <v>0</v>
      </c>
      <c r="J73" s="195"/>
      <c r="Q73" s="124">
        <f>IF(Accounts!C73="N",1,0)</f>
        <v>1</v>
      </c>
    </row>
    <row r="74" spans="1:17">
      <c r="A74" s="6">
        <v>710</v>
      </c>
      <c r="B74" s="234"/>
      <c r="C74" s="259" t="s">
        <v>23</v>
      </c>
      <c r="D74" s="260"/>
      <c r="E74" s="46">
        <f>SUMIF('Jul-Sep'!C$8:C$612,A74,'Jul-Sep'!L$8:L$612)</f>
        <v>0</v>
      </c>
      <c r="F74" s="46">
        <f>SUMIF('Oct-Dec'!C$8:C$612,A74,'Oct-Dec'!L$8:L$612)</f>
        <v>0</v>
      </c>
      <c r="G74" s="46">
        <f>SUMIF('Jan-Mar'!C$8:C$612,A74,'Jan-Mar'!L$8:L$612)</f>
        <v>0</v>
      </c>
      <c r="H74" s="46">
        <f>SUMIF('Apr-Jun'!C$8:C$612,A74,'Apr-Jun'!L$8:L$612)</f>
        <v>0</v>
      </c>
      <c r="I74" s="247">
        <f t="shared" si="1"/>
        <v>0</v>
      </c>
      <c r="J74" s="195"/>
      <c r="Q74" s="124">
        <f>IF(Accounts!C74="N",1,0)</f>
        <v>1</v>
      </c>
    </row>
    <row r="75" spans="1:17">
      <c r="A75" s="6">
        <v>741</v>
      </c>
      <c r="B75" s="234" t="s">
        <v>119</v>
      </c>
      <c r="C75" s="259"/>
      <c r="D75" s="260"/>
      <c r="E75" s="46">
        <f>SUMIF('Jul-Sep'!C$8:C$612,A75,'Jul-Sep'!L$8:L$612)</f>
        <v>0</v>
      </c>
      <c r="F75" s="46">
        <f>SUMIF('Oct-Dec'!C$8:C$612,A75,'Oct-Dec'!L$8:L$612)</f>
        <v>0</v>
      </c>
      <c r="G75" s="46">
        <f>SUMIF('Jan-Mar'!C$8:C$612,A75,'Jan-Mar'!L$8:L$612)</f>
        <v>0</v>
      </c>
      <c r="H75" s="46">
        <f>SUMIF('Apr-Jun'!C$8:C$612,A75,'Apr-Jun'!L$8:L$612)</f>
        <v>0</v>
      </c>
      <c r="I75" s="247">
        <f t="shared" si="1"/>
        <v>0</v>
      </c>
      <c r="J75" s="195"/>
      <c r="Q75" s="124">
        <f>IF(Accounts!C75="N",1,0)</f>
        <v>0</v>
      </c>
    </row>
    <row r="76" spans="1:17">
      <c r="A76" s="6">
        <v>745</v>
      </c>
      <c r="B76" s="234" t="s">
        <v>16</v>
      </c>
      <c r="C76" s="259"/>
      <c r="D76" s="260"/>
      <c r="E76" s="46">
        <f>SUMIF('Jul-Sep'!C$8:C$612,A76,'Jul-Sep'!L$8:L$612)</f>
        <v>0</v>
      </c>
      <c r="F76" s="46">
        <f>SUMIF('Oct-Dec'!C$8:C$612,A76,'Oct-Dec'!L$8:L$612)</f>
        <v>0</v>
      </c>
      <c r="G76" s="46">
        <f>SUMIF('Jan-Mar'!C$8:C$612,A76,'Jan-Mar'!L$8:L$612)</f>
        <v>0</v>
      </c>
      <c r="H76" s="46">
        <f>SUMIF('Apr-Jun'!C$8:C$612,A76,'Apr-Jun'!L$8:L$612)</f>
        <v>0</v>
      </c>
      <c r="I76" s="247">
        <f t="shared" si="1"/>
        <v>0</v>
      </c>
      <c r="J76" s="195"/>
      <c r="Q76" s="124">
        <f>IF(Accounts!C76="N",1,0)</f>
        <v>0</v>
      </c>
    </row>
    <row r="77" spans="1:17">
      <c r="A77" s="6">
        <v>775</v>
      </c>
      <c r="B77" s="234"/>
      <c r="C77" s="259" t="s">
        <v>23</v>
      </c>
      <c r="D77" s="260"/>
      <c r="E77" s="46">
        <f>SUMIF('Jul-Sep'!C$8:C$612,A77,'Jul-Sep'!L$8:L$612)</f>
        <v>0</v>
      </c>
      <c r="F77" s="46">
        <f>SUMIF('Oct-Dec'!C$8:C$612,A77,'Oct-Dec'!L$8:L$612)</f>
        <v>0</v>
      </c>
      <c r="G77" s="46">
        <f>SUMIF('Jan-Mar'!C$8:C$612,A77,'Jan-Mar'!L$8:L$612)</f>
        <v>0</v>
      </c>
      <c r="H77" s="46">
        <f>SUMIF('Apr-Jun'!C$8:C$612,A77,'Apr-Jun'!L$8:L$612)</f>
        <v>0</v>
      </c>
      <c r="I77" s="247">
        <f t="shared" si="1"/>
        <v>0</v>
      </c>
      <c r="J77" s="195"/>
      <c r="Q77" s="124">
        <f>IF(Accounts!C77="N",1,0)</f>
        <v>1</v>
      </c>
    </row>
    <row r="78" spans="1:17">
      <c r="A78" s="243" t="s">
        <v>107</v>
      </c>
      <c r="B78" s="233"/>
      <c r="C78" s="261"/>
      <c r="D78" s="262"/>
      <c r="E78" s="46"/>
      <c r="F78" s="46"/>
      <c r="G78" s="46"/>
      <c r="H78" s="46"/>
      <c r="I78" s="246"/>
      <c r="J78" s="194"/>
      <c r="Q78" s="124"/>
    </row>
    <row r="79" spans="1:17">
      <c r="A79" s="6">
        <v>810</v>
      </c>
      <c r="B79" s="234"/>
      <c r="C79" s="259" t="s">
        <v>23</v>
      </c>
      <c r="D79" s="260"/>
      <c r="E79" s="46">
        <f>SUMIF('Jul-Sep'!C$8:C$612,A79,'Jul-Sep'!L$8:L$612)</f>
        <v>0</v>
      </c>
      <c r="F79" s="46">
        <f>SUMIF('Oct-Dec'!C$8:C$612,A79,'Oct-Dec'!L$8:L$612)</f>
        <v>0</v>
      </c>
      <c r="G79" s="46">
        <f>SUMIF('Jan-Mar'!C$8:C$612,A79,'Jan-Mar'!L$8:L$612)</f>
        <v>0</v>
      </c>
      <c r="H79" s="46">
        <f>SUMIF('Apr-Jun'!C$8:C$612,A79,'Apr-Jun'!L$8:L$612)</f>
        <v>0</v>
      </c>
      <c r="I79" s="247">
        <f t="shared" ref="I79:I87" si="2">SUM(E79:H79)</f>
        <v>0</v>
      </c>
      <c r="J79" s="195"/>
      <c r="Q79" s="124">
        <f>IF(Accounts!C79="N",1,0)</f>
        <v>1</v>
      </c>
    </row>
    <row r="80" spans="1:17">
      <c r="A80" s="6">
        <v>815</v>
      </c>
      <c r="B80" s="233" t="s">
        <v>108</v>
      </c>
      <c r="C80" s="261" t="s">
        <v>23</v>
      </c>
      <c r="D80" s="262"/>
      <c r="E80" s="46">
        <f>SUMIF('Jul-Sep'!C$8:C$612,A80,'Jul-Sep'!L$8:L$612)</f>
        <v>0</v>
      </c>
      <c r="F80" s="46">
        <f>SUMIF('Oct-Dec'!C$8:C$612,A80,'Oct-Dec'!L$8:L$612)</f>
        <v>0</v>
      </c>
      <c r="G80" s="46">
        <f>SUMIF('Jan-Mar'!C$8:C$612,A80,'Jan-Mar'!L$8:L$612)</f>
        <v>0</v>
      </c>
      <c r="H80" s="46">
        <f>SUMIF('Apr-Jun'!C$8:C$612,A80,'Apr-Jun'!L$8:L$612)</f>
        <v>0</v>
      </c>
      <c r="I80" s="247">
        <f t="shared" si="2"/>
        <v>0</v>
      </c>
      <c r="J80" s="195"/>
      <c r="Q80" s="124">
        <f>IF(Accounts!C80="N",1,0)</f>
        <v>1</v>
      </c>
    </row>
    <row r="81" spans="1:17">
      <c r="A81" s="6">
        <v>840</v>
      </c>
      <c r="B81" s="234" t="s">
        <v>112</v>
      </c>
      <c r="C81" s="259" t="s">
        <v>23</v>
      </c>
      <c r="D81" s="260"/>
      <c r="E81" s="46">
        <f>SUMIF('Jul-Sep'!C$8:C$612,A81,'Jul-Sep'!L$8:L$612)</f>
        <v>0</v>
      </c>
      <c r="F81" s="46">
        <f>SUMIF('Oct-Dec'!C$8:C$612,A81,'Oct-Dec'!L$8:L$612)</f>
        <v>0</v>
      </c>
      <c r="G81" s="46">
        <f>SUMIF('Jan-Mar'!C$8:C$612,A81,'Jan-Mar'!L$8:L$612)</f>
        <v>0</v>
      </c>
      <c r="H81" s="46">
        <f>SUMIF('Apr-Jun'!C$8:C$612,A81,'Apr-Jun'!L$8:L$612)</f>
        <v>0</v>
      </c>
      <c r="I81" s="247">
        <f t="shared" si="2"/>
        <v>0</v>
      </c>
      <c r="J81" s="195"/>
      <c r="Q81" s="124">
        <f>IF(Accounts!C81="N",1,0)</f>
        <v>1</v>
      </c>
    </row>
    <row r="82" spans="1:17">
      <c r="A82" s="6">
        <v>940</v>
      </c>
      <c r="B82" s="234"/>
      <c r="C82" s="259" t="s">
        <v>23</v>
      </c>
      <c r="D82" s="260"/>
      <c r="E82" s="46">
        <f>SUMIF('Jul-Sep'!C$8:C$612,A82,'Jul-Sep'!L$8:L$612)</f>
        <v>0</v>
      </c>
      <c r="F82" s="46">
        <f>SUMIF('Oct-Dec'!C$8:C$612,A82,'Oct-Dec'!L$8:L$612)</f>
        <v>0</v>
      </c>
      <c r="G82" s="46">
        <f>SUMIF('Jan-Mar'!C$8:C$612,A82,'Jan-Mar'!L$8:L$612)</f>
        <v>0</v>
      </c>
      <c r="H82" s="46">
        <f>SUMIF('Apr-Jun'!C$8:C$612,A82,'Apr-Jun'!L$8:L$612)</f>
        <v>0</v>
      </c>
      <c r="I82" s="247">
        <f t="shared" si="2"/>
        <v>0</v>
      </c>
      <c r="J82" s="195"/>
      <c r="Q82" s="124">
        <f>IF(Accounts!C82="N",1,0)</f>
        <v>1</v>
      </c>
    </row>
    <row r="83" spans="1:17">
      <c r="A83" s="6">
        <v>950</v>
      </c>
      <c r="B83" s="234"/>
      <c r="C83" s="259" t="s">
        <v>23</v>
      </c>
      <c r="D83" s="260"/>
      <c r="E83" s="46">
        <f>SUMIF('Jul-Sep'!C$8:C$612,A83,'Jul-Sep'!L$8:L$612)</f>
        <v>0</v>
      </c>
      <c r="F83" s="46">
        <f>SUMIF('Oct-Dec'!C$8:C$612,A83,'Oct-Dec'!L$8:L$612)</f>
        <v>0</v>
      </c>
      <c r="G83" s="46">
        <f>SUMIF('Jan-Mar'!C$8:C$612,A83,'Jan-Mar'!L$8:L$612)</f>
        <v>0</v>
      </c>
      <c r="H83" s="46">
        <f>SUMIF('Apr-Jun'!C$8:C$612,A83,'Apr-Jun'!L$8:L$612)</f>
        <v>0</v>
      </c>
      <c r="I83" s="247">
        <f t="shared" si="2"/>
        <v>0</v>
      </c>
      <c r="J83" s="195"/>
      <c r="Q83" s="124">
        <f>IF(Accounts!C83="N",1,0)</f>
        <v>1</v>
      </c>
    </row>
    <row r="84" spans="1:17" ht="13.5" thickBot="1">
      <c r="A84" s="6">
        <v>999</v>
      </c>
      <c r="B84" s="233" t="s">
        <v>111</v>
      </c>
      <c r="C84" s="259" t="s">
        <v>23</v>
      </c>
      <c r="D84" s="262"/>
      <c r="E84" s="46">
        <f>SUMIF('Jul-Sep'!C$8:C$612,A84,'Jul-Sep'!L$8:L$612)</f>
        <v>0</v>
      </c>
      <c r="F84" s="46">
        <f>SUMIF('Oct-Dec'!C$8:C$612,A84,'Oct-Dec'!L$8:L$612)</f>
        <v>0</v>
      </c>
      <c r="G84" s="46">
        <f>SUMIF('Jan-Mar'!C$8:C$612,A84,'Jan-Mar'!L$8:L$612)</f>
        <v>0</v>
      </c>
      <c r="H84" s="46">
        <f>SUMIF('Apr-Jun'!C$8:C$612,A84,'Apr-Jun'!L$8:L$612)</f>
        <v>0</v>
      </c>
      <c r="I84" s="247">
        <f t="shared" si="2"/>
        <v>0</v>
      </c>
      <c r="J84" s="195"/>
      <c r="Q84" s="140">
        <f>IF(Accounts!C84="N",1,0)</f>
        <v>1</v>
      </c>
    </row>
    <row r="85" spans="1:17">
      <c r="A85" s="244">
        <f>'Jul-Sep'!$C613</f>
        <v>815</v>
      </c>
      <c r="B85" s="125" t="s">
        <v>89</v>
      </c>
      <c r="C85" s="125"/>
      <c r="D85" s="125"/>
      <c r="E85" s="46">
        <f>-SUM('Jul-Sep'!$Q8:$Q610)</f>
        <v>0</v>
      </c>
      <c r="F85" s="46">
        <f>-SUM('Oct-Dec'!$Q8:$Q610)</f>
        <v>0</v>
      </c>
      <c r="G85" s="46">
        <f>-SUM('Jan-Mar'!$Q8:$Q610)</f>
        <v>0</v>
      </c>
      <c r="H85" s="46">
        <f>-SUM('Apr-Jun'!$Q8:$Q610)</f>
        <v>0</v>
      </c>
      <c r="I85" s="247">
        <f t="shared" si="2"/>
        <v>0</v>
      </c>
      <c r="J85" s="195"/>
    </row>
    <row r="86" spans="1:17">
      <c r="A86" s="244">
        <f>'Jul-Sep'!$C613</f>
        <v>815</v>
      </c>
      <c r="B86" s="125" t="s">
        <v>90</v>
      </c>
      <c r="C86" s="125"/>
      <c r="D86" s="125"/>
      <c r="E86" s="46">
        <f>SUM('Jul-Sep'!$R8:$R610)</f>
        <v>0</v>
      </c>
      <c r="F86" s="46">
        <f>SUM('Oct-Dec'!$R8:$R610)</f>
        <v>0</v>
      </c>
      <c r="G86" s="46">
        <f>SUM('Jan-Mar'!$R8:$R610)</f>
        <v>0</v>
      </c>
      <c r="H86" s="46">
        <f>SUM('Apr-Jun'!$R8:$R610)</f>
        <v>0</v>
      </c>
      <c r="I86" s="247">
        <f t="shared" si="2"/>
        <v>0</v>
      </c>
      <c r="J86" s="195"/>
    </row>
    <row r="87" spans="1:17">
      <c r="A87" s="244">
        <f>'Jul-Sep'!$C614</f>
        <v>641</v>
      </c>
      <c r="B87" s="125" t="str">
        <f>'Jul-Sep'!K614</f>
        <v>Bank Account</v>
      </c>
      <c r="C87" s="125"/>
      <c r="D87" s="125"/>
      <c r="E87" s="196">
        <f>'Jul-Sep'!L614</f>
        <v>0</v>
      </c>
      <c r="F87" s="196">
        <f>'Oct-Dec'!L614</f>
        <v>0</v>
      </c>
      <c r="G87" s="196">
        <f>'Jan-Mar'!L614</f>
        <v>0</v>
      </c>
      <c r="H87" s="196">
        <f>'Apr-Jun'!L614</f>
        <v>0</v>
      </c>
      <c r="I87" s="248">
        <f t="shared" si="2"/>
        <v>0</v>
      </c>
      <c r="J87" s="195"/>
    </row>
    <row r="88" spans="1:17">
      <c r="A88" s="46"/>
      <c r="E88" s="46"/>
      <c r="F88" s="46"/>
      <c r="G88" s="46"/>
      <c r="I88" s="249"/>
    </row>
    <row r="89" spans="1:17" ht="13.5" thickBot="1">
      <c r="A89" s="46"/>
      <c r="B89" s="5" t="s">
        <v>34</v>
      </c>
      <c r="C89" s="5"/>
      <c r="D89" s="5"/>
      <c r="E89" s="197">
        <f>ROUND(SUM(E10:E87),2)</f>
        <v>0</v>
      </c>
      <c r="F89" s="197">
        <f>ROUND(SUM(F10:F87),2)</f>
        <v>0</v>
      </c>
      <c r="G89" s="197">
        <f>ROUND(SUM(G10:G87),2)</f>
        <v>0</v>
      </c>
      <c r="H89" s="197">
        <f>ROUND(SUM(H10:H87),2)</f>
        <v>0</v>
      </c>
      <c r="I89" s="250">
        <f>ROUND(SUM(I10:I87),2)</f>
        <v>0</v>
      </c>
      <c r="J89" s="46"/>
    </row>
    <row r="90" spans="1:17" ht="13.5" thickTop="1">
      <c r="A90" s="46"/>
      <c r="B90" s="5" t="s">
        <v>35</v>
      </c>
      <c r="C90" s="5"/>
      <c r="D90" s="5"/>
      <c r="E90" s="198">
        <f>IF(E89=0,0,1)</f>
        <v>0</v>
      </c>
      <c r="F90" s="198">
        <f>IF(F89=0,0,1)</f>
        <v>0</v>
      </c>
      <c r="G90" s="198">
        <f>IF(G89=0,0,1)</f>
        <v>0</v>
      </c>
      <c r="H90" s="198">
        <f>IF(H89=0,0,1)</f>
        <v>0</v>
      </c>
      <c r="I90" s="255">
        <f>IF(I89=0,0,1)</f>
        <v>0</v>
      </c>
      <c r="J90" s="198"/>
    </row>
    <row r="91" spans="1:17">
      <c r="B91" s="5"/>
      <c r="C91" s="5"/>
      <c r="D91" s="5"/>
      <c r="E91" s="198"/>
      <c r="F91" s="198"/>
      <c r="G91" s="198"/>
      <c r="H91" s="198"/>
      <c r="I91" s="198"/>
      <c r="J91" s="198"/>
    </row>
    <row r="92" spans="1:17">
      <c r="B92" s="5"/>
      <c r="C92" s="5"/>
      <c r="D92" s="5"/>
      <c r="E92" s="198"/>
      <c r="F92" s="198"/>
      <c r="G92" s="198"/>
      <c r="H92" s="198"/>
      <c r="I92" s="198"/>
      <c r="J92" s="198"/>
    </row>
    <row r="93" spans="1:17">
      <c r="B93" s="144" t="s">
        <v>62</v>
      </c>
      <c r="C93" s="144"/>
      <c r="D93" s="144"/>
      <c r="E93" s="46"/>
      <c r="F93" s="46"/>
      <c r="G93" s="46"/>
      <c r="I93" s="254"/>
    </row>
    <row r="94" spans="1:17">
      <c r="B94" s="199" t="s">
        <v>154</v>
      </c>
      <c r="C94" s="235"/>
      <c r="D94" s="235"/>
      <c r="E94" s="229">
        <f>-SUM(E10:E13)+IF(E62&lt;0,-E62,0)+IF(E63&lt;0,-E63,0)</f>
        <v>0</v>
      </c>
      <c r="F94" s="229">
        <f t="shared" ref="F94:I94" si="3">-SUM(F10:F13)+IF(F62&lt;0,-F62,0)+IF(F63&lt;0,-F63,0)</f>
        <v>0</v>
      </c>
      <c r="G94" s="229">
        <f t="shared" si="3"/>
        <v>0</v>
      </c>
      <c r="H94" s="229">
        <f t="shared" si="3"/>
        <v>0</v>
      </c>
      <c r="I94" s="209">
        <f t="shared" si="3"/>
        <v>0</v>
      </c>
      <c r="J94" s="200"/>
    </row>
    <row r="95" spans="1:17">
      <c r="B95" s="201" t="s">
        <v>155</v>
      </c>
      <c r="C95" s="236"/>
      <c r="D95" s="236"/>
      <c r="E95" s="230">
        <f>SUM(E15:E60)+IF(E62&gt;0,E62,0)+IF(E63&gt;0,E63,0)</f>
        <v>0</v>
      </c>
      <c r="F95" s="230">
        <f t="shared" ref="F95:I95" si="4">SUM(F15:F60)+IF(F62&gt;0,F62,0)+IF(F63&gt;0,F63,0)</f>
        <v>0</v>
      </c>
      <c r="G95" s="230">
        <f t="shared" si="4"/>
        <v>0</v>
      </c>
      <c r="H95" s="230">
        <f t="shared" si="4"/>
        <v>0</v>
      </c>
      <c r="I95" s="251">
        <f t="shared" si="4"/>
        <v>0</v>
      </c>
      <c r="J95" s="200"/>
    </row>
    <row r="96" spans="1:17" ht="17.25" customHeight="1" thickBot="1">
      <c r="B96" s="202" t="s">
        <v>156</v>
      </c>
      <c r="C96" s="237"/>
      <c r="D96" s="237"/>
      <c r="E96" s="231">
        <f>E94-E95</f>
        <v>0</v>
      </c>
      <c r="F96" s="231">
        <f>F94-F95</f>
        <v>0</v>
      </c>
      <c r="G96" s="231">
        <f>G94-G95</f>
        <v>0</v>
      </c>
      <c r="H96" s="231">
        <f>H94-H95</f>
        <v>0</v>
      </c>
      <c r="I96" s="252">
        <f>I94-I95</f>
        <v>0</v>
      </c>
      <c r="J96" s="203"/>
    </row>
    <row r="97" spans="1:10" ht="17.25" customHeight="1" thickTop="1">
      <c r="B97" s="5"/>
      <c r="C97" s="5"/>
      <c r="D97" s="5"/>
      <c r="E97" s="232"/>
      <c r="F97" s="232"/>
      <c r="G97" s="232"/>
      <c r="H97" s="232"/>
      <c r="I97" s="256"/>
      <c r="J97" s="203"/>
    </row>
    <row r="98" spans="1:10">
      <c r="E98" s="46"/>
      <c r="F98" s="46"/>
      <c r="G98" s="46"/>
    </row>
    <row r="99" spans="1:10">
      <c r="B99" s="144" t="s">
        <v>145</v>
      </c>
      <c r="C99" s="144"/>
      <c r="D99" s="144"/>
      <c r="E99" s="46"/>
      <c r="F99" s="46"/>
      <c r="G99" s="46"/>
      <c r="I99" s="254"/>
    </row>
    <row r="100" spans="1:10" ht="4.5" customHeight="1">
      <c r="B100" s="204"/>
      <c r="C100" s="238"/>
      <c r="D100" s="238"/>
      <c r="E100" s="229"/>
      <c r="F100" s="229"/>
      <c r="G100" s="229"/>
      <c r="H100" s="229"/>
      <c r="I100" s="209"/>
    </row>
    <row r="101" spans="1:10">
      <c r="B101" s="123" t="s">
        <v>117</v>
      </c>
      <c r="C101" s="233"/>
      <c r="D101" s="233"/>
      <c r="E101" s="232">
        <f>E94-E85</f>
        <v>0</v>
      </c>
      <c r="F101" s="232">
        <f t="shared" ref="F101:I101" si="5">F94-F85</f>
        <v>0</v>
      </c>
      <c r="G101" s="232">
        <f t="shared" si="5"/>
        <v>0</v>
      </c>
      <c r="H101" s="232">
        <f t="shared" si="5"/>
        <v>0</v>
      </c>
      <c r="I101" s="210">
        <f t="shared" si="5"/>
        <v>0</v>
      </c>
    </row>
    <row r="102" spans="1:10">
      <c r="B102" s="122"/>
      <c r="E102" s="232"/>
      <c r="F102" s="232"/>
      <c r="G102" s="232"/>
      <c r="H102" s="232"/>
      <c r="I102" s="210"/>
    </row>
    <row r="103" spans="1:10">
      <c r="B103" s="123" t="s">
        <v>101</v>
      </c>
      <c r="C103" s="233"/>
      <c r="D103" s="233"/>
      <c r="E103" s="232">
        <f>SUM(E75:E76)</f>
        <v>0</v>
      </c>
      <c r="F103" s="232">
        <f t="shared" ref="F103:I103" si="6">SUM(F75:F76)</f>
        <v>0</v>
      </c>
      <c r="G103" s="232">
        <f t="shared" si="6"/>
        <v>0</v>
      </c>
      <c r="H103" s="232">
        <f t="shared" si="6"/>
        <v>0</v>
      </c>
      <c r="I103" s="210">
        <f t="shared" si="6"/>
        <v>0</v>
      </c>
    </row>
    <row r="104" spans="1:10">
      <c r="B104" s="123" t="s">
        <v>116</v>
      </c>
      <c r="C104" s="233"/>
      <c r="D104" s="233"/>
      <c r="E104" s="232">
        <f>E95+E107</f>
        <v>0</v>
      </c>
      <c r="F104" s="232">
        <f t="shared" ref="F104:I104" si="7">F95+F107</f>
        <v>0</v>
      </c>
      <c r="G104" s="232">
        <f t="shared" si="7"/>
        <v>0</v>
      </c>
      <c r="H104" s="232">
        <f t="shared" si="7"/>
        <v>0</v>
      </c>
      <c r="I104" s="210">
        <f t="shared" si="7"/>
        <v>0</v>
      </c>
    </row>
    <row r="105" spans="1:10">
      <c r="B105" s="253"/>
      <c r="C105" s="254"/>
      <c r="D105" s="254"/>
      <c r="E105" s="230"/>
      <c r="F105" s="196"/>
      <c r="G105" s="196"/>
      <c r="H105" s="254"/>
      <c r="I105" s="251"/>
    </row>
    <row r="106" spans="1:10" ht="15" customHeight="1">
      <c r="B106" s="205" t="s">
        <v>102</v>
      </c>
      <c r="C106" s="239"/>
      <c r="D106" s="239"/>
      <c r="E106" s="229">
        <f>-ROUND(E85,0)</f>
        <v>0</v>
      </c>
      <c r="F106" s="229">
        <f t="shared" ref="F106:I106" si="8">-ROUND(F85,0)</f>
        <v>0</v>
      </c>
      <c r="G106" s="229">
        <f t="shared" si="8"/>
        <v>0</v>
      </c>
      <c r="H106" s="229">
        <f t="shared" si="8"/>
        <v>0</v>
      </c>
      <c r="I106" s="209">
        <f t="shared" si="8"/>
        <v>0</v>
      </c>
    </row>
    <row r="107" spans="1:10" ht="15" customHeight="1">
      <c r="B107" s="206" t="s">
        <v>120</v>
      </c>
      <c r="C107" s="240"/>
      <c r="D107" s="240"/>
      <c r="E107" s="230">
        <f>ROUND(E86,0)</f>
        <v>0</v>
      </c>
      <c r="F107" s="230">
        <f>ROUND(F86,0)</f>
        <v>0</v>
      </c>
      <c r="G107" s="230">
        <f>ROUND(G86,0)</f>
        <v>0</v>
      </c>
      <c r="H107" s="230">
        <f>ROUND(H86,0)</f>
        <v>0</v>
      </c>
      <c r="I107" s="251">
        <f>ROUND(I86,0)</f>
        <v>0</v>
      </c>
    </row>
    <row r="108" spans="1:10" ht="20.25" customHeight="1" thickBot="1">
      <c r="B108" s="207" t="s">
        <v>103</v>
      </c>
      <c r="C108" s="241"/>
      <c r="D108" s="241"/>
      <c r="E108" s="231">
        <f>-E106+E107</f>
        <v>0</v>
      </c>
      <c r="F108" s="231">
        <f t="shared" ref="F108:I108" si="9">-F106+F107</f>
        <v>0</v>
      </c>
      <c r="G108" s="231">
        <f t="shared" si="9"/>
        <v>0</v>
      </c>
      <c r="H108" s="231">
        <f t="shared" si="9"/>
        <v>0</v>
      </c>
      <c r="I108" s="252">
        <f t="shared" si="9"/>
        <v>0</v>
      </c>
    </row>
    <row r="109" spans="1:10" ht="13.5" thickTop="1">
      <c r="E109" s="200"/>
      <c r="F109" s="46"/>
      <c r="G109" s="46"/>
    </row>
    <row r="110" spans="1:10">
      <c r="E110" s="200"/>
      <c r="F110" s="46"/>
      <c r="G110" s="46"/>
    </row>
    <row r="111" spans="1:10">
      <c r="E111" s="46"/>
      <c r="F111" s="46"/>
      <c r="G111" s="46"/>
    </row>
    <row r="112" spans="1:10">
      <c r="A112" s="208" t="s">
        <v>147</v>
      </c>
      <c r="E112" s="46"/>
      <c r="F112" s="46"/>
      <c r="G112" s="46"/>
    </row>
    <row r="113" spans="1:7" ht="4.5" customHeight="1">
      <c r="E113" s="46"/>
      <c r="F113" s="46"/>
      <c r="G113" s="46"/>
    </row>
    <row r="114" spans="1:7">
      <c r="A114" s="64" t="s">
        <v>92</v>
      </c>
      <c r="B114" s="60" t="s">
        <v>114</v>
      </c>
      <c r="C114" s="60"/>
      <c r="D114" s="60"/>
    </row>
    <row r="115" spans="1:7">
      <c r="A115" s="61"/>
      <c r="B115" s="60" t="s">
        <v>93</v>
      </c>
      <c r="C115" s="60"/>
      <c r="D115" s="60"/>
    </row>
    <row r="116" spans="1:7">
      <c r="A116" s="1"/>
      <c r="B116" s="60" t="s">
        <v>94</v>
      </c>
      <c r="C116" s="60"/>
      <c r="D116" s="60"/>
    </row>
    <row r="117" spans="1:7">
      <c r="A117" s="1"/>
      <c r="B117" s="60" t="s">
        <v>95</v>
      </c>
      <c r="C117" s="60"/>
      <c r="D117" s="60"/>
    </row>
    <row r="118" spans="1:7">
      <c r="A118" s="61"/>
      <c r="B118" s="60"/>
      <c r="C118" s="60"/>
      <c r="D118" s="60"/>
    </row>
    <row r="119" spans="1:7">
      <c r="B119" s="60"/>
      <c r="C119" s="60"/>
      <c r="D119" s="60"/>
    </row>
    <row r="120" spans="1:7">
      <c r="A120" s="64" t="s">
        <v>96</v>
      </c>
      <c r="B120" s="60" t="s">
        <v>115</v>
      </c>
      <c r="C120" s="60"/>
      <c r="D120" s="60"/>
    </row>
    <row r="121" spans="1:7">
      <c r="B121" s="60" t="s">
        <v>97</v>
      </c>
      <c r="C121" s="60"/>
      <c r="D121" s="60"/>
    </row>
    <row r="122" spans="1:7">
      <c r="B122" s="60" t="s">
        <v>98</v>
      </c>
      <c r="C122" s="60"/>
      <c r="D122" s="60"/>
    </row>
    <row r="123" spans="1:7">
      <c r="B123" s="60" t="s">
        <v>99</v>
      </c>
      <c r="C123" s="60"/>
      <c r="D123" s="60"/>
    </row>
    <row r="124" spans="1:7">
      <c r="B124" s="60" t="s">
        <v>100</v>
      </c>
      <c r="C124" s="60"/>
      <c r="D124" s="60"/>
    </row>
    <row r="125" spans="1:7">
      <c r="B125" s="60"/>
      <c r="C125" s="60"/>
      <c r="D125" s="60"/>
    </row>
    <row r="126" spans="1:7">
      <c r="B126" s="60"/>
      <c r="C126" s="60"/>
      <c r="D126" s="60"/>
    </row>
    <row r="127" spans="1:7">
      <c r="B127" s="60"/>
      <c r="C127" s="60"/>
      <c r="D127" s="60"/>
    </row>
    <row r="128" spans="1:7">
      <c r="B128" s="60"/>
      <c r="C128" s="60"/>
      <c r="D128" s="60"/>
    </row>
  </sheetData>
  <sheetProtection algorithmName="SHA-512" hashValue="69viZUHZMUV8uyBkzqJC5qOuFXcFWUirgG4QHo/clJzyyYxF6h6RnwI0dERbJQX/rjPLV+C3aE0LifVhgFHEfA==" saltValue="8i5COq6b05IS3OEKJL5YBA==" spinCount="100000" sheet="1" formatCells="0" formatColumns="0" formatRows="0" autoFilter="0"/>
  <mergeCells count="3">
    <mergeCell ref="I6:I7"/>
    <mergeCell ref="B6:B7"/>
    <mergeCell ref="A6:A7"/>
  </mergeCells>
  <phoneticPr fontId="7" type="noConversion"/>
  <conditionalFormatting sqref="M1">
    <cfRule type="cellIs" dxfId="10" priority="1" operator="equal">
      <formula>"ERROR"</formula>
    </cfRule>
  </conditionalFormatting>
  <printOptions horizontalCentered="1"/>
  <pageMargins left="0.35433070866141736" right="0.35433070866141736" top="0.59055118110236227" bottom="0.59055118110236227" header="0.51181102362204722" footer="0.51181102362204722"/>
  <pageSetup paperSize="9" scale="72" fitToHeight="0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66"/>
    <pageSetUpPr fitToPage="1"/>
  </sheetPr>
  <dimension ref="A1:U634"/>
  <sheetViews>
    <sheetView showZeros="0" zoomScale="90" zoomScaleNormal="90" workbookViewId="0">
      <pane ySplit="7" topLeftCell="A8" activePane="bottomLeft" state="frozen"/>
      <selection pane="bottomLeft" activeCell="A9" sqref="A9"/>
    </sheetView>
  </sheetViews>
  <sheetFormatPr defaultRowHeight="12.75"/>
  <cols>
    <col min="1" max="1" width="11.140625" customWidth="1"/>
    <col min="2" max="2" width="34.7109375" customWidth="1"/>
    <col min="3" max="3" width="8.5703125" customWidth="1"/>
    <col min="4" max="4" width="13.140625" customWidth="1"/>
    <col min="5" max="5" width="13" customWidth="1"/>
    <col min="6" max="6" width="6.5703125" customWidth="1"/>
    <col min="7" max="7" width="5.140625" customWidth="1"/>
    <col min="8" max="8" width="12.85546875" customWidth="1"/>
    <col min="9" max="9" width="6.5703125" customWidth="1"/>
    <col min="10" max="10" width="12.7109375" customWidth="1"/>
    <col min="11" max="11" width="38.7109375" customWidth="1"/>
    <col min="12" max="13" width="12.7109375" customWidth="1"/>
    <col min="14" max="14" width="4.7109375" customWidth="1"/>
    <col min="16" max="16" width="5.28515625" customWidth="1"/>
    <col min="17" max="17" width="12.140625" customWidth="1"/>
    <col min="18" max="18" width="13" customWidth="1"/>
    <col min="19" max="19" width="8" customWidth="1"/>
  </cols>
  <sheetData>
    <row r="1" spans="1:21">
      <c r="A1" s="8" t="str">
        <f>IF(SETUP!C3="","",SETUP!C3)</f>
        <v>Your name here</v>
      </c>
      <c r="B1" s="29"/>
      <c r="C1" s="113"/>
      <c r="D1" s="11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"/>
      <c r="Q1" s="7"/>
      <c r="R1" s="7"/>
      <c r="T1" s="4"/>
      <c r="U1" s="92"/>
    </row>
    <row r="2" spans="1:21">
      <c r="A2" s="8" t="str">
        <f>IF(SETUP!$C$4&lt;&gt;"",SETUP!$C$4,IF(SETUP!$C$5="","","ABN "&amp;SETUP!$C$5))</f>
        <v/>
      </c>
      <c r="B2" s="29"/>
      <c r="C2" s="92"/>
      <c r="D2" s="116" t="s">
        <v>74</v>
      </c>
      <c r="E2" s="220">
        <f>SETUP!C19</f>
        <v>0</v>
      </c>
      <c r="F2" s="92"/>
      <c r="G2" s="114"/>
      <c r="H2" s="92"/>
      <c r="I2" s="92"/>
      <c r="J2" s="120"/>
      <c r="K2" s="38" t="str">
        <f>IF(T615=0,""," ACCOUNT CODE ERROR.")</f>
        <v/>
      </c>
      <c r="L2" s="92"/>
      <c r="M2" s="92"/>
      <c r="N2" s="92"/>
      <c r="O2" s="92"/>
      <c r="P2" s="7"/>
      <c r="Q2" s="7"/>
      <c r="R2" s="7"/>
      <c r="S2" s="39"/>
      <c r="T2" s="4"/>
      <c r="U2" s="92"/>
    </row>
    <row r="3" spans="1:21">
      <c r="A3" s="8" t="str">
        <f>IF(SETUP!$C$4="","",IF(SETUP!$C$5="","","ABN "&amp;SETUP!$C$5))</f>
        <v/>
      </c>
      <c r="B3" s="29"/>
      <c r="C3" s="92"/>
      <c r="D3" s="116" t="s">
        <v>73</v>
      </c>
      <c r="E3" s="117">
        <f>D614-E614</f>
        <v>0</v>
      </c>
      <c r="F3" s="92"/>
      <c r="G3" s="115"/>
      <c r="H3" s="92"/>
      <c r="I3" s="92"/>
      <c r="J3" s="120"/>
      <c r="K3" s="38" t="str">
        <f>IF(SUM(D616:L616)=0,""," DEBITS NOT EQUAL TO CREDITS")</f>
        <v/>
      </c>
      <c r="L3" s="38"/>
      <c r="M3" s="92"/>
      <c r="N3" s="92"/>
      <c r="O3" s="92"/>
      <c r="P3" s="7"/>
      <c r="Q3" s="7"/>
      <c r="R3" s="7"/>
      <c r="S3" s="39"/>
      <c r="T3" s="4"/>
      <c r="U3" s="92"/>
    </row>
    <row r="4" spans="1:21">
      <c r="A4" s="104"/>
      <c r="B4" s="29"/>
      <c r="C4" s="92"/>
      <c r="D4" s="116" t="s">
        <v>75</v>
      </c>
      <c r="E4" s="118">
        <f>E2+E3</f>
        <v>0</v>
      </c>
      <c r="F4" s="92"/>
      <c r="G4" s="92"/>
      <c r="H4" s="92"/>
      <c r="I4" s="92"/>
      <c r="J4" s="92"/>
      <c r="K4" s="38" t="str">
        <f>IF(U615=0,""," CHECK AMENDED GST INPUT.")</f>
        <v/>
      </c>
      <c r="L4" s="38"/>
      <c r="M4" s="92"/>
      <c r="N4" s="92"/>
      <c r="O4" s="92"/>
      <c r="P4" s="4"/>
      <c r="Q4" s="4"/>
      <c r="R4" s="4"/>
      <c r="S4" s="39"/>
      <c r="T4" s="4"/>
      <c r="U4" s="92"/>
    </row>
    <row r="5" spans="1:21">
      <c r="A5" s="165" t="s">
        <v>124</v>
      </c>
      <c r="B5" s="164">
        <f>SETUP!H7</f>
        <v>45199</v>
      </c>
      <c r="C5" s="92"/>
      <c r="D5" s="119"/>
      <c r="E5" s="119"/>
      <c r="F5" s="92"/>
      <c r="G5" s="92"/>
      <c r="H5" s="92"/>
      <c r="I5" s="92"/>
      <c r="J5" s="92"/>
      <c r="L5" s="10" t="s">
        <v>122</v>
      </c>
      <c r="M5" s="47" t="s">
        <v>43</v>
      </c>
      <c r="N5" s="4"/>
      <c r="O5" s="92"/>
      <c r="P5" s="92"/>
      <c r="Q5" s="4"/>
      <c r="S5" s="39"/>
      <c r="U5" s="92"/>
    </row>
    <row r="6" spans="1:21">
      <c r="A6" s="289" t="s">
        <v>19</v>
      </c>
      <c r="B6" s="289" t="s">
        <v>32</v>
      </c>
      <c r="C6" s="218" t="s">
        <v>31</v>
      </c>
      <c r="D6" s="289" t="s">
        <v>149</v>
      </c>
      <c r="E6" s="289" t="s">
        <v>148</v>
      </c>
      <c r="F6" s="52" t="s">
        <v>41</v>
      </c>
      <c r="G6" s="53" t="s">
        <v>28</v>
      </c>
      <c r="H6" s="52" t="s">
        <v>142</v>
      </c>
      <c r="I6" s="105" t="s">
        <v>41</v>
      </c>
      <c r="J6" s="10" t="s">
        <v>18</v>
      </c>
      <c r="K6" s="291" t="s">
        <v>123</v>
      </c>
      <c r="L6" s="145" t="s">
        <v>18</v>
      </c>
      <c r="M6" s="48" t="s">
        <v>47</v>
      </c>
      <c r="N6" s="110"/>
      <c r="O6" s="92"/>
      <c r="P6" s="149"/>
      <c r="Q6" s="32" t="s">
        <v>18</v>
      </c>
      <c r="R6" s="34" t="s">
        <v>18</v>
      </c>
      <c r="S6" s="34" t="s">
        <v>31</v>
      </c>
      <c r="T6" s="10" t="s">
        <v>21</v>
      </c>
      <c r="U6" s="10" t="s">
        <v>21</v>
      </c>
    </row>
    <row r="7" spans="1:21">
      <c r="A7" s="290"/>
      <c r="B7" s="290"/>
      <c r="C7" s="219" t="s">
        <v>17</v>
      </c>
      <c r="D7" s="290"/>
      <c r="E7" s="290"/>
      <c r="F7" s="54" t="s">
        <v>42</v>
      </c>
      <c r="G7" s="55" t="s">
        <v>76</v>
      </c>
      <c r="H7" s="54" t="s">
        <v>18</v>
      </c>
      <c r="I7" s="106" t="s">
        <v>42</v>
      </c>
      <c r="J7" s="11" t="s">
        <v>20</v>
      </c>
      <c r="K7" s="292"/>
      <c r="L7" s="111" t="s">
        <v>84</v>
      </c>
      <c r="M7" s="49" t="s">
        <v>20</v>
      </c>
      <c r="N7" s="12"/>
      <c r="O7" s="92"/>
      <c r="P7" s="149"/>
      <c r="Q7" s="33" t="s">
        <v>29</v>
      </c>
      <c r="R7" s="35" t="s">
        <v>30</v>
      </c>
      <c r="S7" s="35" t="s">
        <v>17</v>
      </c>
      <c r="T7" s="11" t="s">
        <v>22</v>
      </c>
      <c r="U7" s="11" t="s">
        <v>18</v>
      </c>
    </row>
    <row r="8" spans="1:21" ht="5.25" customHeight="1">
      <c r="A8" s="101"/>
      <c r="B8" s="100"/>
      <c r="C8" s="215"/>
      <c r="D8" s="97"/>
      <c r="E8" s="97"/>
      <c r="F8" s="99"/>
      <c r="G8" s="130"/>
      <c r="H8" s="98"/>
      <c r="I8" s="98"/>
      <c r="J8" s="94">
        <f>IF(SETUP!$C$10&lt;&gt;"Y",0,IF(H8&lt;&gt;"",ROUND(H8*(1-F8),2),IF(SUMIF(Accounts!A$10:A$84,C8,Accounts!Q$10:Q$84)=1,0,ROUND(SUM(D8:E8)*(1-F8)/SETUP!$C$13,2))))</f>
        <v>0</v>
      </c>
      <c r="K8" s="95" t="str">
        <f>IF(SUM(C8:J8)=0,"",IF(T8=0,LOOKUP(C8,Accounts!$A$10:$A$84,Accounts!$B$10:$B$84),"Error!  Invalid Account Number"))</f>
        <v/>
      </c>
      <c r="L8" s="94">
        <f t="shared" ref="L8:L71" si="0">D8-E8-J8-M8</f>
        <v>0</v>
      </c>
      <c r="M8" s="151">
        <f>ROUND(SUM(D8:E8)*F8,2)</f>
        <v>0</v>
      </c>
      <c r="N8" s="43"/>
      <c r="O8" s="92"/>
      <c r="P8" s="150"/>
      <c r="Q8" s="155">
        <f t="shared" ref="Q8" si="1">IF(AND(C8&gt;=101,C8&lt;=120),J8,0)</f>
        <v>0</v>
      </c>
      <c r="R8" s="160">
        <f>J8-Q8</f>
        <v>0</v>
      </c>
      <c r="S8" s="96">
        <f>SUMIF(Accounts!A$10:A$84,C8,Accounts!A$10:A$84)</f>
        <v>0</v>
      </c>
      <c r="T8" s="96">
        <f t="shared" ref="T8" si="2">IF(AND(SUM(D8:J8)&lt;&gt;0,C8=0),1,IF(S8=C8,0,1))</f>
        <v>0</v>
      </c>
      <c r="U8" s="96">
        <f t="shared" ref="U8:U71" si="3">IF(OR(AND(D8-E8&lt;0,J8&gt;0),AND(D8-E8&gt;0,J8&lt;0)),1,0)</f>
        <v>0</v>
      </c>
    </row>
    <row r="9" spans="1:21">
      <c r="A9" s="56"/>
      <c r="B9" s="3"/>
      <c r="C9" s="216"/>
      <c r="D9" s="102"/>
      <c r="E9" s="102"/>
      <c r="F9" s="103"/>
      <c r="G9" s="131"/>
      <c r="H9" s="2"/>
      <c r="I9" s="107">
        <f>IF(F9="",SUMIF(Accounts!$A$10:$A$84,C9,Accounts!$D$10:$D$84),0)</f>
        <v>0</v>
      </c>
      <c r="J9" s="30">
        <f>IF(H9&lt;&gt;"",ROUND(H9*(1-F9-I9),2),IF(SETUP!$C$10&lt;&gt;"Y",0,IF(SUMIF(Accounts!A$10:A$84,C9,Accounts!Q$10:Q$84)=1,0,ROUND((D9-E9)*(1-F9-I9)/SETUP!$C$13,2))))</f>
        <v>0</v>
      </c>
      <c r="K9" s="14" t="str">
        <f>IF(SUM(C9:H9)=0,"",IF(T9=0,LOOKUP(C9,Accounts!$A$10:$A$84,Accounts!$B$10:$B$84),"Error!  Invalid Account Number"))</f>
        <v/>
      </c>
      <c r="L9" s="30">
        <f t="shared" si="0"/>
        <v>0</v>
      </c>
      <c r="M9" s="152">
        <f>ROUND((D9-E9)*(F9+I9),2)</f>
        <v>0</v>
      </c>
      <c r="N9" s="43"/>
      <c r="O9" s="92"/>
      <c r="P9" s="150"/>
      <c r="Q9" s="156">
        <f>IF(AND(C9&gt;=101,C9&lt;=120),-J9,0)</f>
        <v>0</v>
      </c>
      <c r="R9" s="161">
        <f t="shared" ref="R9:R72" si="4">J9+Q9</f>
        <v>0</v>
      </c>
      <c r="S9" s="15">
        <f>SUMIF(Accounts!A$10:A$84,C9,Accounts!A$10:A$84)</f>
        <v>0</v>
      </c>
      <c r="T9" s="15">
        <f>IF(AND(SUM(D9:H9)&lt;&gt;0,C9=0),1,IF(S9=C9,0,1))</f>
        <v>0</v>
      </c>
      <c r="U9" s="15">
        <f t="shared" si="3"/>
        <v>0</v>
      </c>
    </row>
    <row r="10" spans="1:21">
      <c r="A10" s="56"/>
      <c r="B10" s="3"/>
      <c r="C10" s="216"/>
      <c r="D10" s="102"/>
      <c r="E10" s="102"/>
      <c r="F10" s="103"/>
      <c r="G10" s="131"/>
      <c r="H10" s="2"/>
      <c r="I10" s="107">
        <f>IF(F10="",SUMIF(Accounts!$A$10:$A$84,C10,Accounts!$D$10:$D$84),0)</f>
        <v>0</v>
      </c>
      <c r="J10" s="30">
        <f>IF(H10&lt;&gt;"",ROUND(H10*(1-F10-I10),2),IF(SETUP!$C$10&lt;&gt;"Y",0,IF(SUMIF(Accounts!A$10:A$84,C10,Accounts!Q$10:Q$84)=1,0,ROUND((D10-E10)*(1-F10-I10)/SETUP!$C$13,2))))</f>
        <v>0</v>
      </c>
      <c r="K10" s="14" t="str">
        <f>IF(SUM(C10:H10)=0,"",IF(T10=0,LOOKUP(C10,Accounts!$A$10:$A$84,Accounts!$B$10:$B$84),"Error!  Invalid Account Number"))</f>
        <v/>
      </c>
      <c r="L10" s="30">
        <f t="shared" si="0"/>
        <v>0</v>
      </c>
      <c r="M10" s="152">
        <f t="shared" ref="M10:M73" si="5">ROUND((D10-E10)*(F10+I10),2)</f>
        <v>0</v>
      </c>
      <c r="N10" s="43"/>
      <c r="O10" s="92"/>
      <c r="P10" s="150"/>
      <c r="Q10" s="156">
        <f>IF(AND(C10&gt;=101,C10&lt;=120),-J10,0)</f>
        <v>0</v>
      </c>
      <c r="R10" s="161">
        <f t="shared" si="4"/>
        <v>0</v>
      </c>
      <c r="S10" s="15">
        <f>SUMIF(Accounts!A$10:A$84,C10,Accounts!A$10:A$84)</f>
        <v>0</v>
      </c>
      <c r="T10" s="15">
        <f t="shared" ref="T10:T73" si="6">IF(AND(SUM(D10:H10)&lt;&gt;0,C10=0),1,IF(S10=C10,0,1))</f>
        <v>0</v>
      </c>
      <c r="U10" s="15">
        <f t="shared" si="3"/>
        <v>0</v>
      </c>
    </row>
    <row r="11" spans="1:21">
      <c r="A11" s="56"/>
      <c r="B11" s="3"/>
      <c r="C11" s="216"/>
      <c r="D11" s="102"/>
      <c r="E11" s="102"/>
      <c r="F11" s="103"/>
      <c r="G11" s="131"/>
      <c r="H11" s="2"/>
      <c r="I11" s="107">
        <f>IF(F11="",SUMIF(Accounts!$A$10:$A$84,C11,Accounts!$D$10:$D$84),0)</f>
        <v>0</v>
      </c>
      <c r="J11" s="30">
        <f>IF(H11&lt;&gt;"",ROUND(H11*(1-F11-I11),2),IF(SETUP!$C$10&lt;&gt;"Y",0,IF(SUMIF(Accounts!A$10:A$84,C11,Accounts!Q$10:Q$84)=1,0,ROUND((D11-E11)*(1-F11-I11)/SETUP!$C$13,2))))</f>
        <v>0</v>
      </c>
      <c r="K11" s="14" t="str">
        <f>IF(SUM(C11:H11)=0,"",IF(T11=0,LOOKUP(C11,Accounts!$A$10:$A$84,Accounts!$B$10:$B$84),"Error!  Invalid Account Number"))</f>
        <v/>
      </c>
      <c r="L11" s="30">
        <f t="shared" si="0"/>
        <v>0</v>
      </c>
      <c r="M11" s="152">
        <f t="shared" si="5"/>
        <v>0</v>
      </c>
      <c r="N11" s="43"/>
      <c r="O11" s="92"/>
      <c r="P11" s="150"/>
      <c r="Q11" s="156">
        <f t="shared" ref="Q11:Q74" si="7">IF(AND(C11&gt;=101,C11&lt;=120),-J11,0)</f>
        <v>0</v>
      </c>
      <c r="R11" s="161">
        <f t="shared" si="4"/>
        <v>0</v>
      </c>
      <c r="S11" s="15">
        <f>SUMIF(Accounts!A$10:A$84,C11,Accounts!A$10:A$84)</f>
        <v>0</v>
      </c>
      <c r="T11" s="15">
        <f t="shared" si="6"/>
        <v>0</v>
      </c>
      <c r="U11" s="15">
        <f t="shared" si="3"/>
        <v>0</v>
      </c>
    </row>
    <row r="12" spans="1:21">
      <c r="A12" s="56"/>
      <c r="B12" s="3"/>
      <c r="C12" s="216"/>
      <c r="D12" s="102"/>
      <c r="E12" s="102"/>
      <c r="F12" s="103"/>
      <c r="G12" s="131"/>
      <c r="H12" s="2"/>
      <c r="I12" s="107">
        <f>IF(F12="",SUMIF(Accounts!$A$10:$A$84,C12,Accounts!$D$10:$D$84),0)</f>
        <v>0</v>
      </c>
      <c r="J12" s="30">
        <f>IF(H12&lt;&gt;"",ROUND(H12*(1-F12-I12),2),IF(SETUP!$C$10&lt;&gt;"Y",0,IF(SUMIF(Accounts!A$10:A$84,C12,Accounts!Q$10:Q$84)=1,0,ROUND((D12-E12)*(1-F12-I12)/SETUP!$C$13,2))))</f>
        <v>0</v>
      </c>
      <c r="K12" s="14" t="str">
        <f>IF(SUM(C12:H12)=0,"",IF(T12=0,LOOKUP(C12,Accounts!$A$10:$A$84,Accounts!$B$10:$B$84),"Error!  Invalid Account Number"))</f>
        <v/>
      </c>
      <c r="L12" s="30">
        <f t="shared" si="0"/>
        <v>0</v>
      </c>
      <c r="M12" s="152">
        <f t="shared" si="5"/>
        <v>0</v>
      </c>
      <c r="N12" s="43"/>
      <c r="O12" s="92"/>
      <c r="P12" s="150"/>
      <c r="Q12" s="156">
        <f t="shared" si="7"/>
        <v>0</v>
      </c>
      <c r="R12" s="161">
        <f t="shared" si="4"/>
        <v>0</v>
      </c>
      <c r="S12" s="15">
        <f>SUMIF(Accounts!A$10:A$84,C12,Accounts!A$10:A$84)</f>
        <v>0</v>
      </c>
      <c r="T12" s="15">
        <f t="shared" si="6"/>
        <v>0</v>
      </c>
      <c r="U12" s="15">
        <f t="shared" si="3"/>
        <v>0</v>
      </c>
    </row>
    <row r="13" spans="1:21">
      <c r="A13" s="56"/>
      <c r="B13" s="3"/>
      <c r="C13" s="216"/>
      <c r="D13" s="102"/>
      <c r="E13" s="102"/>
      <c r="F13" s="103"/>
      <c r="G13" s="131"/>
      <c r="H13" s="2"/>
      <c r="I13" s="107">
        <f>IF(F13="",SUMIF(Accounts!$A$10:$A$84,C13,Accounts!$D$10:$D$84),0)</f>
        <v>0</v>
      </c>
      <c r="J13" s="30">
        <f>IF(H13&lt;&gt;"",ROUND(H13*(1-F13-I13),2),IF(SETUP!$C$10&lt;&gt;"Y",0,IF(SUMIF(Accounts!A$10:A$84,C13,Accounts!Q$10:Q$84)=1,0,ROUND((D13-E13)*(1-F13-I13)/SETUP!$C$13,2))))</f>
        <v>0</v>
      </c>
      <c r="K13" s="14" t="str">
        <f>IF(SUM(C13:H13)=0,"",IF(T13=0,LOOKUP(C13,Accounts!$A$10:$A$84,Accounts!$B$10:$B$84),"Error!  Invalid Account Number"))</f>
        <v/>
      </c>
      <c r="L13" s="30">
        <f t="shared" si="0"/>
        <v>0</v>
      </c>
      <c r="M13" s="152">
        <f t="shared" si="5"/>
        <v>0</v>
      </c>
      <c r="N13" s="43"/>
      <c r="O13" s="92"/>
      <c r="P13" s="150"/>
      <c r="Q13" s="156">
        <f t="shared" si="7"/>
        <v>0</v>
      </c>
      <c r="R13" s="161">
        <f t="shared" si="4"/>
        <v>0</v>
      </c>
      <c r="S13" s="15">
        <f>SUMIF(Accounts!A$10:A$84,C13,Accounts!A$10:A$84)</f>
        <v>0</v>
      </c>
      <c r="T13" s="15">
        <f t="shared" si="6"/>
        <v>0</v>
      </c>
      <c r="U13" s="15">
        <f t="shared" si="3"/>
        <v>0</v>
      </c>
    </row>
    <row r="14" spans="1:21">
      <c r="A14" s="56"/>
      <c r="B14" s="3"/>
      <c r="C14" s="216"/>
      <c r="D14" s="102"/>
      <c r="E14" s="102"/>
      <c r="F14" s="103"/>
      <c r="G14" s="131"/>
      <c r="H14" s="2"/>
      <c r="I14" s="107">
        <f>IF(F14="",SUMIF(Accounts!$A$10:$A$84,C14,Accounts!$D$10:$D$84),0)</f>
        <v>0</v>
      </c>
      <c r="J14" s="30">
        <f>IF(H14&lt;&gt;"",ROUND(H14*(1-F14-I14),2),IF(SETUP!$C$10&lt;&gt;"Y",0,IF(SUMIF(Accounts!A$10:A$84,C14,Accounts!Q$10:Q$84)=1,0,ROUND((D14-E14)*(1-F14-I14)/SETUP!$C$13,2))))</f>
        <v>0</v>
      </c>
      <c r="K14" s="14" t="str">
        <f>IF(SUM(C14:H14)=0,"",IF(T14=0,LOOKUP(C14,Accounts!$A$10:$A$84,Accounts!$B$10:$B$84),"Error!  Invalid Account Number"))</f>
        <v/>
      </c>
      <c r="L14" s="30">
        <f t="shared" si="0"/>
        <v>0</v>
      </c>
      <c r="M14" s="152">
        <f t="shared" si="5"/>
        <v>0</v>
      </c>
      <c r="N14" s="43"/>
      <c r="O14" s="92"/>
      <c r="P14" s="150"/>
      <c r="Q14" s="156">
        <f t="shared" si="7"/>
        <v>0</v>
      </c>
      <c r="R14" s="161">
        <f t="shared" si="4"/>
        <v>0</v>
      </c>
      <c r="S14" s="15">
        <f>SUMIF(Accounts!A$10:A$84,C14,Accounts!A$10:A$84)</f>
        <v>0</v>
      </c>
      <c r="T14" s="15">
        <f t="shared" si="6"/>
        <v>0</v>
      </c>
      <c r="U14" s="15">
        <f t="shared" si="3"/>
        <v>0</v>
      </c>
    </row>
    <row r="15" spans="1:21">
      <c r="A15" s="56"/>
      <c r="B15" s="3"/>
      <c r="C15" s="216"/>
      <c r="D15" s="102"/>
      <c r="E15" s="102"/>
      <c r="F15" s="103"/>
      <c r="G15" s="131"/>
      <c r="H15" s="2"/>
      <c r="I15" s="107">
        <f>IF(F15="",SUMIF(Accounts!$A$10:$A$84,C15,Accounts!$D$10:$D$84),0)</f>
        <v>0</v>
      </c>
      <c r="J15" s="30">
        <f>IF(H15&lt;&gt;"",ROUND(H15*(1-F15-I15),2),IF(SETUP!$C$10&lt;&gt;"Y",0,IF(SUMIF(Accounts!A$10:A$84,C15,Accounts!Q$10:Q$84)=1,0,ROUND((D15-E15)*(1-F15-I15)/SETUP!$C$13,2))))</f>
        <v>0</v>
      </c>
      <c r="K15" s="14" t="str">
        <f>IF(SUM(C15:H15)=0,"",IF(T15=0,LOOKUP(C15,Accounts!$A$10:$A$84,Accounts!$B$10:$B$84),"Error!  Invalid Account Number"))</f>
        <v/>
      </c>
      <c r="L15" s="30">
        <f t="shared" si="0"/>
        <v>0</v>
      </c>
      <c r="M15" s="152">
        <f t="shared" si="5"/>
        <v>0</v>
      </c>
      <c r="N15" s="43"/>
      <c r="O15" s="92"/>
      <c r="P15" s="150"/>
      <c r="Q15" s="156">
        <f t="shared" si="7"/>
        <v>0</v>
      </c>
      <c r="R15" s="161">
        <f t="shared" si="4"/>
        <v>0</v>
      </c>
      <c r="S15" s="15">
        <f>SUMIF(Accounts!A$10:A$84,C15,Accounts!A$10:A$84)</f>
        <v>0</v>
      </c>
      <c r="T15" s="15">
        <f t="shared" si="6"/>
        <v>0</v>
      </c>
      <c r="U15" s="15">
        <f t="shared" si="3"/>
        <v>0</v>
      </c>
    </row>
    <row r="16" spans="1:21">
      <c r="A16" s="56"/>
      <c r="B16" s="3"/>
      <c r="C16" s="216"/>
      <c r="D16" s="102"/>
      <c r="E16" s="102"/>
      <c r="F16" s="103"/>
      <c r="G16" s="131"/>
      <c r="H16" s="2"/>
      <c r="I16" s="107">
        <f>IF(F16="",SUMIF(Accounts!$A$10:$A$84,C16,Accounts!$D$10:$D$84),0)</f>
        <v>0</v>
      </c>
      <c r="J16" s="30">
        <f>IF(H16&lt;&gt;"",ROUND(H16*(1-F16-I16),2),IF(SETUP!$C$10&lt;&gt;"Y",0,IF(SUMIF(Accounts!A$10:A$84,C16,Accounts!Q$10:Q$84)=1,0,ROUND((D16-E16)*(1-F16-I16)/SETUP!$C$13,2))))</f>
        <v>0</v>
      </c>
      <c r="K16" s="14" t="str">
        <f>IF(SUM(C16:H16)=0,"",IF(T16=0,LOOKUP(C16,Accounts!$A$10:$A$84,Accounts!$B$10:$B$84),"Error!  Invalid Account Number"))</f>
        <v/>
      </c>
      <c r="L16" s="30">
        <f t="shared" si="0"/>
        <v>0</v>
      </c>
      <c r="M16" s="152">
        <f t="shared" si="5"/>
        <v>0</v>
      </c>
      <c r="N16" s="43"/>
      <c r="O16" s="92"/>
      <c r="P16" s="150"/>
      <c r="Q16" s="156">
        <f t="shared" si="7"/>
        <v>0</v>
      </c>
      <c r="R16" s="161">
        <f t="shared" si="4"/>
        <v>0</v>
      </c>
      <c r="S16" s="15">
        <f>SUMIF(Accounts!A$10:A$84,C16,Accounts!A$10:A$84)</f>
        <v>0</v>
      </c>
      <c r="T16" s="15">
        <f t="shared" si="6"/>
        <v>0</v>
      </c>
      <c r="U16" s="15">
        <f t="shared" si="3"/>
        <v>0</v>
      </c>
    </row>
    <row r="17" spans="1:21">
      <c r="A17" s="56"/>
      <c r="B17" s="3"/>
      <c r="C17" s="216"/>
      <c r="D17" s="102"/>
      <c r="E17" s="102"/>
      <c r="F17" s="103"/>
      <c r="G17" s="131"/>
      <c r="H17" s="2"/>
      <c r="I17" s="107">
        <f>IF(F17="",SUMIF(Accounts!$A$10:$A$84,C17,Accounts!$D$10:$D$84),0)</f>
        <v>0</v>
      </c>
      <c r="J17" s="30">
        <f>IF(H17&lt;&gt;"",ROUND(H17*(1-F17-I17),2),IF(SETUP!$C$10&lt;&gt;"Y",0,IF(SUMIF(Accounts!A$10:A$84,C17,Accounts!Q$10:Q$84)=1,0,ROUND((D17-E17)*(1-F17-I17)/SETUP!$C$13,2))))</f>
        <v>0</v>
      </c>
      <c r="K17" s="14" t="str">
        <f>IF(SUM(C17:H17)=0,"",IF(T17=0,LOOKUP(C17,Accounts!$A$10:$A$84,Accounts!$B$10:$B$84),"Error!  Invalid Account Number"))</f>
        <v/>
      </c>
      <c r="L17" s="30">
        <f t="shared" si="0"/>
        <v>0</v>
      </c>
      <c r="M17" s="152">
        <f t="shared" si="5"/>
        <v>0</v>
      </c>
      <c r="N17" s="43"/>
      <c r="O17" s="92"/>
      <c r="P17" s="150"/>
      <c r="Q17" s="156">
        <f t="shared" si="7"/>
        <v>0</v>
      </c>
      <c r="R17" s="161">
        <f t="shared" si="4"/>
        <v>0</v>
      </c>
      <c r="S17" s="15">
        <f>SUMIF(Accounts!A$10:A$84,C17,Accounts!A$10:A$84)</f>
        <v>0</v>
      </c>
      <c r="T17" s="15">
        <f t="shared" si="6"/>
        <v>0</v>
      </c>
      <c r="U17" s="15">
        <f t="shared" si="3"/>
        <v>0</v>
      </c>
    </row>
    <row r="18" spans="1:21">
      <c r="A18" s="56"/>
      <c r="B18" s="3"/>
      <c r="C18" s="216"/>
      <c r="D18" s="102"/>
      <c r="E18" s="102"/>
      <c r="F18" s="103"/>
      <c r="G18" s="131"/>
      <c r="H18" s="2"/>
      <c r="I18" s="107">
        <f>IF(F18="",SUMIF(Accounts!$A$10:$A$84,C18,Accounts!$D$10:$D$84),0)</f>
        <v>0</v>
      </c>
      <c r="J18" s="30">
        <f>IF(H18&lt;&gt;"",ROUND(H18*(1-F18-I18),2),IF(SETUP!$C$10&lt;&gt;"Y",0,IF(SUMIF(Accounts!A$10:A$84,C18,Accounts!Q$10:Q$84)=1,0,ROUND((D18-E18)*(1-F18-I18)/SETUP!$C$13,2))))</f>
        <v>0</v>
      </c>
      <c r="K18" s="14" t="str">
        <f>IF(SUM(C18:H18)=0,"",IF(T18=0,LOOKUP(C18,Accounts!$A$10:$A$84,Accounts!$B$10:$B$84),"Error!  Invalid Account Number"))</f>
        <v/>
      </c>
      <c r="L18" s="30">
        <f t="shared" si="0"/>
        <v>0</v>
      </c>
      <c r="M18" s="152">
        <f t="shared" si="5"/>
        <v>0</v>
      </c>
      <c r="N18" s="43"/>
      <c r="O18" s="92"/>
      <c r="P18" s="150"/>
      <c r="Q18" s="156">
        <f t="shared" si="7"/>
        <v>0</v>
      </c>
      <c r="R18" s="161">
        <f t="shared" si="4"/>
        <v>0</v>
      </c>
      <c r="S18" s="15">
        <f>SUMIF(Accounts!A$10:A$84,C18,Accounts!A$10:A$84)</f>
        <v>0</v>
      </c>
      <c r="T18" s="15">
        <f t="shared" si="6"/>
        <v>0</v>
      </c>
      <c r="U18" s="15">
        <f t="shared" si="3"/>
        <v>0</v>
      </c>
    </row>
    <row r="19" spans="1:21">
      <c r="A19" s="56"/>
      <c r="B19" s="3"/>
      <c r="C19" s="216"/>
      <c r="D19" s="102"/>
      <c r="E19" s="102"/>
      <c r="F19" s="103"/>
      <c r="G19" s="131"/>
      <c r="H19" s="2"/>
      <c r="I19" s="107">
        <f>IF(F19="",SUMIF(Accounts!$A$10:$A$84,C19,Accounts!$D$10:$D$84),0)</f>
        <v>0</v>
      </c>
      <c r="J19" s="30">
        <f>IF(H19&lt;&gt;"",ROUND(H19*(1-F19-I19),2),IF(SETUP!$C$10&lt;&gt;"Y",0,IF(SUMIF(Accounts!A$10:A$84,C19,Accounts!Q$10:Q$84)=1,0,ROUND((D19-E19)*(1-F19-I19)/SETUP!$C$13,2))))</f>
        <v>0</v>
      </c>
      <c r="K19" s="14" t="str">
        <f>IF(SUM(C19:H19)=0,"",IF(T19=0,LOOKUP(C19,Accounts!$A$10:$A$84,Accounts!$B$10:$B$84),"Error!  Invalid Account Number"))</f>
        <v/>
      </c>
      <c r="L19" s="30">
        <f t="shared" si="0"/>
        <v>0</v>
      </c>
      <c r="M19" s="152">
        <f t="shared" si="5"/>
        <v>0</v>
      </c>
      <c r="N19" s="43"/>
      <c r="O19" s="92"/>
      <c r="P19" s="150"/>
      <c r="Q19" s="156">
        <f t="shared" si="7"/>
        <v>0</v>
      </c>
      <c r="R19" s="161">
        <f t="shared" si="4"/>
        <v>0</v>
      </c>
      <c r="S19" s="15">
        <f>SUMIF(Accounts!A$10:A$84,C19,Accounts!A$10:A$84)</f>
        <v>0</v>
      </c>
      <c r="T19" s="15">
        <f t="shared" si="6"/>
        <v>0</v>
      </c>
      <c r="U19" s="15">
        <f t="shared" si="3"/>
        <v>0</v>
      </c>
    </row>
    <row r="20" spans="1:21">
      <c r="A20" s="56"/>
      <c r="B20" s="3"/>
      <c r="C20" s="216"/>
      <c r="D20" s="102"/>
      <c r="E20" s="102"/>
      <c r="F20" s="103"/>
      <c r="G20" s="131"/>
      <c r="H20" s="2"/>
      <c r="I20" s="107">
        <f>IF(F20="",SUMIF(Accounts!$A$10:$A$84,C20,Accounts!$D$10:$D$84),0)</f>
        <v>0</v>
      </c>
      <c r="J20" s="30">
        <f>IF(H20&lt;&gt;"",ROUND(H20*(1-F20-I20),2),IF(SETUP!$C$10&lt;&gt;"Y",0,IF(SUMIF(Accounts!A$10:A$84,C20,Accounts!Q$10:Q$84)=1,0,ROUND((D20-E20)*(1-F20-I20)/SETUP!$C$13,2))))</f>
        <v>0</v>
      </c>
      <c r="K20" s="14" t="str">
        <f>IF(SUM(C20:H20)=0,"",IF(T20=0,LOOKUP(C20,Accounts!$A$10:$A$84,Accounts!$B$10:$B$84),"Error!  Invalid Account Number"))</f>
        <v/>
      </c>
      <c r="L20" s="30">
        <f t="shared" si="0"/>
        <v>0</v>
      </c>
      <c r="M20" s="152">
        <f t="shared" si="5"/>
        <v>0</v>
      </c>
      <c r="N20" s="43"/>
      <c r="O20" s="92"/>
      <c r="P20" s="150"/>
      <c r="Q20" s="156">
        <f t="shared" si="7"/>
        <v>0</v>
      </c>
      <c r="R20" s="161">
        <f t="shared" si="4"/>
        <v>0</v>
      </c>
      <c r="S20" s="15">
        <f>SUMIF(Accounts!A$10:A$84,C20,Accounts!A$10:A$84)</f>
        <v>0</v>
      </c>
      <c r="T20" s="15">
        <f t="shared" si="6"/>
        <v>0</v>
      </c>
      <c r="U20" s="15">
        <f t="shared" si="3"/>
        <v>0</v>
      </c>
    </row>
    <row r="21" spans="1:21">
      <c r="A21" s="56"/>
      <c r="B21" s="3"/>
      <c r="C21" s="216"/>
      <c r="D21" s="102"/>
      <c r="E21" s="102"/>
      <c r="F21" s="103"/>
      <c r="G21" s="131"/>
      <c r="H21" s="2"/>
      <c r="I21" s="107">
        <f>IF(F21="",SUMIF(Accounts!$A$10:$A$84,C21,Accounts!$D$10:$D$84),0)</f>
        <v>0</v>
      </c>
      <c r="J21" s="30">
        <f>IF(H21&lt;&gt;"",ROUND(H21*(1-F21-I21),2),IF(SETUP!$C$10&lt;&gt;"Y",0,IF(SUMIF(Accounts!A$10:A$84,C21,Accounts!Q$10:Q$84)=1,0,ROUND((D21-E21)*(1-F21-I21)/SETUP!$C$13,2))))</f>
        <v>0</v>
      </c>
      <c r="K21" s="14" t="str">
        <f>IF(SUM(C21:H21)=0,"",IF(T21=0,LOOKUP(C21,Accounts!$A$10:$A$84,Accounts!$B$10:$B$84),"Error!  Invalid Account Number"))</f>
        <v/>
      </c>
      <c r="L21" s="30">
        <f t="shared" si="0"/>
        <v>0</v>
      </c>
      <c r="M21" s="152">
        <f t="shared" si="5"/>
        <v>0</v>
      </c>
      <c r="N21" s="43"/>
      <c r="O21" s="92"/>
      <c r="P21" s="150"/>
      <c r="Q21" s="156">
        <f t="shared" si="7"/>
        <v>0</v>
      </c>
      <c r="R21" s="161">
        <f t="shared" si="4"/>
        <v>0</v>
      </c>
      <c r="S21" s="15">
        <f>SUMIF(Accounts!A$10:A$84,C21,Accounts!A$10:A$84)</f>
        <v>0</v>
      </c>
      <c r="T21" s="15">
        <f t="shared" si="6"/>
        <v>0</v>
      </c>
      <c r="U21" s="15">
        <f t="shared" si="3"/>
        <v>0</v>
      </c>
    </row>
    <row r="22" spans="1:21">
      <c r="A22" s="56"/>
      <c r="B22" s="3"/>
      <c r="C22" s="216"/>
      <c r="D22" s="102"/>
      <c r="E22" s="102"/>
      <c r="F22" s="103"/>
      <c r="G22" s="131"/>
      <c r="H22" s="2"/>
      <c r="I22" s="107">
        <f>IF(F22="",SUMIF(Accounts!$A$10:$A$84,C22,Accounts!$D$10:$D$84),0)</f>
        <v>0</v>
      </c>
      <c r="J22" s="30">
        <f>IF(H22&lt;&gt;"",ROUND(H22*(1-F22-I22),2),IF(SETUP!$C$10&lt;&gt;"Y",0,IF(SUMIF(Accounts!A$10:A$84,C22,Accounts!Q$10:Q$84)=1,0,ROUND((D22-E22)*(1-F22-I22)/SETUP!$C$13,2))))</f>
        <v>0</v>
      </c>
      <c r="K22" s="14" t="str">
        <f>IF(SUM(C22:H22)=0,"",IF(T22=0,LOOKUP(C22,Accounts!$A$10:$A$84,Accounts!$B$10:$B$84),"Error!  Invalid Account Number"))</f>
        <v/>
      </c>
      <c r="L22" s="30">
        <f t="shared" si="0"/>
        <v>0</v>
      </c>
      <c r="M22" s="152">
        <f t="shared" si="5"/>
        <v>0</v>
      </c>
      <c r="N22" s="43"/>
      <c r="O22" s="92"/>
      <c r="P22" s="150"/>
      <c r="Q22" s="156">
        <f t="shared" si="7"/>
        <v>0</v>
      </c>
      <c r="R22" s="161">
        <f t="shared" si="4"/>
        <v>0</v>
      </c>
      <c r="S22" s="15">
        <f>SUMIF(Accounts!A$10:A$84,C22,Accounts!A$10:A$84)</f>
        <v>0</v>
      </c>
      <c r="T22" s="15">
        <f t="shared" si="6"/>
        <v>0</v>
      </c>
      <c r="U22" s="15">
        <f t="shared" si="3"/>
        <v>0</v>
      </c>
    </row>
    <row r="23" spans="1:21">
      <c r="A23" s="56"/>
      <c r="B23" s="3"/>
      <c r="C23" s="216"/>
      <c r="D23" s="102"/>
      <c r="E23" s="102"/>
      <c r="F23" s="103"/>
      <c r="G23" s="131"/>
      <c r="H23" s="2"/>
      <c r="I23" s="107">
        <f>IF(F23="",SUMIF(Accounts!$A$10:$A$84,C23,Accounts!$D$10:$D$84),0)</f>
        <v>0</v>
      </c>
      <c r="J23" s="30">
        <f>IF(H23&lt;&gt;"",ROUND(H23*(1-F23-I23),2),IF(SETUP!$C$10&lt;&gt;"Y",0,IF(SUMIF(Accounts!A$10:A$84,C23,Accounts!Q$10:Q$84)=1,0,ROUND((D23-E23)*(1-F23-I23)/SETUP!$C$13,2))))</f>
        <v>0</v>
      </c>
      <c r="K23" s="14" t="str">
        <f>IF(SUM(C23:H23)=0,"",IF(T23=0,LOOKUP(C23,Accounts!$A$10:$A$84,Accounts!$B$10:$B$84),"Error!  Invalid Account Number"))</f>
        <v/>
      </c>
      <c r="L23" s="30">
        <f t="shared" si="0"/>
        <v>0</v>
      </c>
      <c r="M23" s="152">
        <f t="shared" si="5"/>
        <v>0</v>
      </c>
      <c r="N23" s="43"/>
      <c r="O23" s="92"/>
      <c r="P23" s="150"/>
      <c r="Q23" s="156">
        <f t="shared" si="7"/>
        <v>0</v>
      </c>
      <c r="R23" s="161">
        <f t="shared" si="4"/>
        <v>0</v>
      </c>
      <c r="S23" s="15">
        <f>SUMIF(Accounts!A$10:A$84,C23,Accounts!A$10:A$84)</f>
        <v>0</v>
      </c>
      <c r="T23" s="15">
        <f t="shared" si="6"/>
        <v>0</v>
      </c>
      <c r="U23" s="15">
        <f t="shared" si="3"/>
        <v>0</v>
      </c>
    </row>
    <row r="24" spans="1:21">
      <c r="A24" s="56"/>
      <c r="B24" s="3"/>
      <c r="C24" s="216"/>
      <c r="D24" s="102"/>
      <c r="E24" s="102"/>
      <c r="F24" s="103"/>
      <c r="G24" s="131"/>
      <c r="H24" s="2"/>
      <c r="I24" s="107">
        <f>IF(F24="",SUMIF(Accounts!$A$10:$A$84,C24,Accounts!$D$10:$D$84),0)</f>
        <v>0</v>
      </c>
      <c r="J24" s="30">
        <f>IF(H24&lt;&gt;"",ROUND(H24*(1-F24-I24),2),IF(SETUP!$C$10&lt;&gt;"Y",0,IF(SUMIF(Accounts!A$10:A$84,C24,Accounts!Q$10:Q$84)=1,0,ROUND((D24-E24)*(1-F24-I24)/SETUP!$C$13,2))))</f>
        <v>0</v>
      </c>
      <c r="K24" s="14" t="str">
        <f>IF(SUM(C24:H24)=0,"",IF(T24=0,LOOKUP(C24,Accounts!$A$10:$A$84,Accounts!$B$10:$B$84),"Error!  Invalid Account Number"))</f>
        <v/>
      </c>
      <c r="L24" s="30">
        <f t="shared" si="0"/>
        <v>0</v>
      </c>
      <c r="M24" s="152">
        <f t="shared" si="5"/>
        <v>0</v>
      </c>
      <c r="N24" s="43"/>
      <c r="O24" s="92"/>
      <c r="P24" s="150"/>
      <c r="Q24" s="156">
        <f t="shared" si="7"/>
        <v>0</v>
      </c>
      <c r="R24" s="161">
        <f t="shared" si="4"/>
        <v>0</v>
      </c>
      <c r="S24" s="15">
        <f>SUMIF(Accounts!A$10:A$84,C24,Accounts!A$10:A$84)</f>
        <v>0</v>
      </c>
      <c r="T24" s="15">
        <f t="shared" si="6"/>
        <v>0</v>
      </c>
      <c r="U24" s="15">
        <f t="shared" si="3"/>
        <v>0</v>
      </c>
    </row>
    <row r="25" spans="1:21">
      <c r="A25" s="56"/>
      <c r="B25" s="3"/>
      <c r="C25" s="216"/>
      <c r="D25" s="102"/>
      <c r="E25" s="102"/>
      <c r="F25" s="103"/>
      <c r="G25" s="131"/>
      <c r="H25" s="2"/>
      <c r="I25" s="107">
        <f>IF(F25="",SUMIF(Accounts!$A$10:$A$84,C25,Accounts!$D$10:$D$84),0)</f>
        <v>0</v>
      </c>
      <c r="J25" s="30">
        <f>IF(H25&lt;&gt;"",ROUND(H25*(1-F25-I25),2),IF(SETUP!$C$10&lt;&gt;"Y",0,IF(SUMIF(Accounts!A$10:A$84,C25,Accounts!Q$10:Q$84)=1,0,ROUND((D25-E25)*(1-F25-I25)/SETUP!$C$13,2))))</f>
        <v>0</v>
      </c>
      <c r="K25" s="14" t="str">
        <f>IF(SUM(C25:H25)=0,"",IF(T25=0,LOOKUP(C25,Accounts!$A$10:$A$84,Accounts!$B$10:$B$84),"Error!  Invalid Account Number"))</f>
        <v/>
      </c>
      <c r="L25" s="30">
        <f t="shared" si="0"/>
        <v>0</v>
      </c>
      <c r="M25" s="152">
        <f t="shared" si="5"/>
        <v>0</v>
      </c>
      <c r="N25" s="43"/>
      <c r="O25" s="92"/>
      <c r="P25" s="150"/>
      <c r="Q25" s="156">
        <f t="shared" si="7"/>
        <v>0</v>
      </c>
      <c r="R25" s="161">
        <f t="shared" si="4"/>
        <v>0</v>
      </c>
      <c r="S25" s="15">
        <f>SUMIF(Accounts!A$10:A$84,C25,Accounts!A$10:A$84)</f>
        <v>0</v>
      </c>
      <c r="T25" s="15">
        <f t="shared" si="6"/>
        <v>0</v>
      </c>
      <c r="U25" s="15">
        <f t="shared" si="3"/>
        <v>0</v>
      </c>
    </row>
    <row r="26" spans="1:21">
      <c r="A26" s="56"/>
      <c r="B26" s="3"/>
      <c r="C26" s="216"/>
      <c r="D26" s="102"/>
      <c r="E26" s="102"/>
      <c r="F26" s="103"/>
      <c r="G26" s="131"/>
      <c r="H26" s="2"/>
      <c r="I26" s="107">
        <f>IF(F26="",SUMIF(Accounts!$A$10:$A$84,C26,Accounts!$D$10:$D$84),0)</f>
        <v>0</v>
      </c>
      <c r="J26" s="30">
        <f>IF(H26&lt;&gt;"",ROUND(H26*(1-F26-I26),2),IF(SETUP!$C$10&lt;&gt;"Y",0,IF(SUMIF(Accounts!A$10:A$84,C26,Accounts!Q$10:Q$84)=1,0,ROUND((D26-E26)*(1-F26-I26)/SETUP!$C$13,2))))</f>
        <v>0</v>
      </c>
      <c r="K26" s="14" t="str">
        <f>IF(SUM(C26:H26)=0,"",IF(T26=0,LOOKUP(C26,Accounts!$A$10:$A$84,Accounts!$B$10:$B$84),"Error!  Invalid Account Number"))</f>
        <v/>
      </c>
      <c r="L26" s="30">
        <f t="shared" si="0"/>
        <v>0</v>
      </c>
      <c r="M26" s="152">
        <f t="shared" si="5"/>
        <v>0</v>
      </c>
      <c r="N26" s="43"/>
      <c r="O26" s="92"/>
      <c r="P26" s="150"/>
      <c r="Q26" s="156">
        <f t="shared" si="7"/>
        <v>0</v>
      </c>
      <c r="R26" s="161">
        <f t="shared" si="4"/>
        <v>0</v>
      </c>
      <c r="S26" s="15">
        <f>SUMIF(Accounts!A$10:A$84,C26,Accounts!A$10:A$84)</f>
        <v>0</v>
      </c>
      <c r="T26" s="15">
        <f t="shared" si="6"/>
        <v>0</v>
      </c>
      <c r="U26" s="15">
        <f t="shared" si="3"/>
        <v>0</v>
      </c>
    </row>
    <row r="27" spans="1:21">
      <c r="A27" s="56"/>
      <c r="B27" s="3"/>
      <c r="C27" s="216"/>
      <c r="D27" s="102"/>
      <c r="E27" s="102"/>
      <c r="F27" s="103"/>
      <c r="G27" s="131"/>
      <c r="H27" s="2"/>
      <c r="I27" s="107">
        <f>IF(F27="",SUMIF(Accounts!$A$10:$A$84,C27,Accounts!$D$10:$D$84),0)</f>
        <v>0</v>
      </c>
      <c r="J27" s="30">
        <f>IF(H27&lt;&gt;"",ROUND(H27*(1-F27-I27),2),IF(SETUP!$C$10&lt;&gt;"Y",0,IF(SUMIF(Accounts!A$10:A$84,C27,Accounts!Q$10:Q$84)=1,0,ROUND((D27-E27)*(1-F27-I27)/SETUP!$C$13,2))))</f>
        <v>0</v>
      </c>
      <c r="K27" s="14" t="str">
        <f>IF(SUM(C27:H27)=0,"",IF(T27=0,LOOKUP(C27,Accounts!$A$10:$A$84,Accounts!$B$10:$B$84),"Error!  Invalid Account Number"))</f>
        <v/>
      </c>
      <c r="L27" s="30">
        <f t="shared" si="0"/>
        <v>0</v>
      </c>
      <c r="M27" s="152">
        <f t="shared" si="5"/>
        <v>0</v>
      </c>
      <c r="N27" s="43"/>
      <c r="O27" s="92"/>
      <c r="P27" s="150"/>
      <c r="Q27" s="156">
        <f t="shared" si="7"/>
        <v>0</v>
      </c>
      <c r="R27" s="161">
        <f t="shared" si="4"/>
        <v>0</v>
      </c>
      <c r="S27" s="15">
        <f>SUMIF(Accounts!A$10:A$84,C27,Accounts!A$10:A$84)</f>
        <v>0</v>
      </c>
      <c r="T27" s="15">
        <f t="shared" si="6"/>
        <v>0</v>
      </c>
      <c r="U27" s="15">
        <f t="shared" si="3"/>
        <v>0</v>
      </c>
    </row>
    <row r="28" spans="1:21">
      <c r="A28" s="56"/>
      <c r="B28" s="3"/>
      <c r="C28" s="216"/>
      <c r="D28" s="102"/>
      <c r="E28" s="102"/>
      <c r="F28" s="103"/>
      <c r="G28" s="131"/>
      <c r="H28" s="2"/>
      <c r="I28" s="107">
        <f>IF(F28="",SUMIF(Accounts!$A$10:$A$84,C28,Accounts!$D$10:$D$84),0)</f>
        <v>0</v>
      </c>
      <c r="J28" s="30">
        <f>IF(H28&lt;&gt;"",ROUND(H28*(1-F28-I28),2),IF(SETUP!$C$10&lt;&gt;"Y",0,IF(SUMIF(Accounts!A$10:A$84,C28,Accounts!Q$10:Q$84)=1,0,ROUND((D28-E28)*(1-F28-I28)/SETUP!$C$13,2))))</f>
        <v>0</v>
      </c>
      <c r="K28" s="14" t="str">
        <f>IF(SUM(C28:H28)=0,"",IF(T28=0,LOOKUP(C28,Accounts!$A$10:$A$84,Accounts!$B$10:$B$84),"Error!  Invalid Account Number"))</f>
        <v/>
      </c>
      <c r="L28" s="30">
        <f t="shared" si="0"/>
        <v>0</v>
      </c>
      <c r="M28" s="152">
        <f t="shared" si="5"/>
        <v>0</v>
      </c>
      <c r="N28" s="43"/>
      <c r="O28" s="92"/>
      <c r="P28" s="150"/>
      <c r="Q28" s="156">
        <f t="shared" si="7"/>
        <v>0</v>
      </c>
      <c r="R28" s="161">
        <f t="shared" si="4"/>
        <v>0</v>
      </c>
      <c r="S28" s="15">
        <f>SUMIF(Accounts!A$10:A$84,C28,Accounts!A$10:A$84)</f>
        <v>0</v>
      </c>
      <c r="T28" s="15">
        <f t="shared" si="6"/>
        <v>0</v>
      </c>
      <c r="U28" s="15">
        <f t="shared" si="3"/>
        <v>0</v>
      </c>
    </row>
    <row r="29" spans="1:21">
      <c r="A29" s="56"/>
      <c r="B29" s="3"/>
      <c r="C29" s="216"/>
      <c r="D29" s="102"/>
      <c r="E29" s="102"/>
      <c r="F29" s="103"/>
      <c r="G29" s="131"/>
      <c r="H29" s="2"/>
      <c r="I29" s="107">
        <f>IF(F29="",SUMIF(Accounts!$A$10:$A$84,C29,Accounts!$D$10:$D$84),0)</f>
        <v>0</v>
      </c>
      <c r="J29" s="30">
        <f>IF(H29&lt;&gt;"",ROUND(H29*(1-F29-I29),2),IF(SETUP!$C$10&lt;&gt;"Y",0,IF(SUMIF(Accounts!A$10:A$84,C29,Accounts!Q$10:Q$84)=1,0,ROUND((D29-E29)*(1-F29-I29)/SETUP!$C$13,2))))</f>
        <v>0</v>
      </c>
      <c r="K29" s="14" t="str">
        <f>IF(SUM(C29:H29)=0,"",IF(T29=0,LOOKUP(C29,Accounts!$A$10:$A$84,Accounts!$B$10:$B$84),"Error!  Invalid Account Number"))</f>
        <v/>
      </c>
      <c r="L29" s="30">
        <f t="shared" si="0"/>
        <v>0</v>
      </c>
      <c r="M29" s="152">
        <f t="shared" si="5"/>
        <v>0</v>
      </c>
      <c r="N29" s="43"/>
      <c r="O29" s="92"/>
      <c r="P29" s="150"/>
      <c r="Q29" s="156">
        <f t="shared" si="7"/>
        <v>0</v>
      </c>
      <c r="R29" s="161">
        <f t="shared" si="4"/>
        <v>0</v>
      </c>
      <c r="S29" s="15">
        <f>SUMIF(Accounts!A$10:A$84,C29,Accounts!A$10:A$84)</f>
        <v>0</v>
      </c>
      <c r="T29" s="15">
        <f t="shared" si="6"/>
        <v>0</v>
      </c>
      <c r="U29" s="15">
        <f t="shared" si="3"/>
        <v>0</v>
      </c>
    </row>
    <row r="30" spans="1:21">
      <c r="A30" s="56"/>
      <c r="B30" s="3"/>
      <c r="C30" s="216"/>
      <c r="D30" s="102"/>
      <c r="E30" s="102"/>
      <c r="F30" s="103"/>
      <c r="G30" s="131"/>
      <c r="H30" s="2"/>
      <c r="I30" s="107">
        <f>IF(F30="",SUMIF(Accounts!$A$10:$A$84,C30,Accounts!$D$10:$D$84),0)</f>
        <v>0</v>
      </c>
      <c r="J30" s="30">
        <f>IF(H30&lt;&gt;"",ROUND(H30*(1-F30-I30),2),IF(SETUP!$C$10&lt;&gt;"Y",0,IF(SUMIF(Accounts!A$10:A$84,C30,Accounts!Q$10:Q$84)=1,0,ROUND((D30-E30)*(1-F30-I30)/SETUP!$C$13,2))))</f>
        <v>0</v>
      </c>
      <c r="K30" s="14" t="str">
        <f>IF(SUM(C30:H30)=0,"",IF(T30=0,LOOKUP(C30,Accounts!$A$10:$A$84,Accounts!$B$10:$B$84),"Error!  Invalid Account Number"))</f>
        <v/>
      </c>
      <c r="L30" s="30">
        <f t="shared" si="0"/>
        <v>0</v>
      </c>
      <c r="M30" s="152">
        <f t="shared" si="5"/>
        <v>0</v>
      </c>
      <c r="N30" s="43"/>
      <c r="O30" s="92"/>
      <c r="P30" s="150"/>
      <c r="Q30" s="156">
        <f t="shared" si="7"/>
        <v>0</v>
      </c>
      <c r="R30" s="161">
        <f t="shared" si="4"/>
        <v>0</v>
      </c>
      <c r="S30" s="15">
        <f>SUMIF(Accounts!A$10:A$84,C30,Accounts!A$10:A$84)</f>
        <v>0</v>
      </c>
      <c r="T30" s="15">
        <f t="shared" si="6"/>
        <v>0</v>
      </c>
      <c r="U30" s="15">
        <f t="shared" si="3"/>
        <v>0</v>
      </c>
    </row>
    <row r="31" spans="1:21">
      <c r="A31" s="56"/>
      <c r="B31" s="3"/>
      <c r="C31" s="216"/>
      <c r="D31" s="102"/>
      <c r="E31" s="102"/>
      <c r="F31" s="103"/>
      <c r="G31" s="131"/>
      <c r="H31" s="2"/>
      <c r="I31" s="107">
        <f>IF(F31="",SUMIF(Accounts!$A$10:$A$84,C31,Accounts!$D$10:$D$84),0)</f>
        <v>0</v>
      </c>
      <c r="J31" s="30">
        <f>IF(H31&lt;&gt;"",ROUND(H31*(1-F31-I31),2),IF(SETUP!$C$10&lt;&gt;"Y",0,IF(SUMIF(Accounts!A$10:A$84,C31,Accounts!Q$10:Q$84)=1,0,ROUND((D31-E31)*(1-F31-I31)/SETUP!$C$13,2))))</f>
        <v>0</v>
      </c>
      <c r="K31" s="14" t="str">
        <f>IF(SUM(C31:H31)=0,"",IF(T31=0,LOOKUP(C31,Accounts!$A$10:$A$84,Accounts!$B$10:$B$84),"Error!  Invalid Account Number"))</f>
        <v/>
      </c>
      <c r="L31" s="30">
        <f t="shared" si="0"/>
        <v>0</v>
      </c>
      <c r="M31" s="152">
        <f t="shared" si="5"/>
        <v>0</v>
      </c>
      <c r="N31" s="43"/>
      <c r="O31" s="92"/>
      <c r="P31" s="150"/>
      <c r="Q31" s="156">
        <f t="shared" si="7"/>
        <v>0</v>
      </c>
      <c r="R31" s="161">
        <f t="shared" si="4"/>
        <v>0</v>
      </c>
      <c r="S31" s="15">
        <f>SUMIF(Accounts!A$10:A$84,C31,Accounts!A$10:A$84)</f>
        <v>0</v>
      </c>
      <c r="T31" s="15">
        <f t="shared" si="6"/>
        <v>0</v>
      </c>
      <c r="U31" s="15">
        <f t="shared" si="3"/>
        <v>0</v>
      </c>
    </row>
    <row r="32" spans="1:21">
      <c r="A32" s="56"/>
      <c r="B32" s="3"/>
      <c r="C32" s="216"/>
      <c r="D32" s="102"/>
      <c r="E32" s="102"/>
      <c r="F32" s="103"/>
      <c r="G32" s="131"/>
      <c r="H32" s="2"/>
      <c r="I32" s="107">
        <f>IF(F32="",SUMIF(Accounts!$A$10:$A$84,C32,Accounts!$D$10:$D$84),0)</f>
        <v>0</v>
      </c>
      <c r="J32" s="30">
        <f>IF(H32&lt;&gt;"",ROUND(H32*(1-F32-I32),2),IF(SETUP!$C$10&lt;&gt;"Y",0,IF(SUMIF(Accounts!A$10:A$84,C32,Accounts!Q$10:Q$84)=1,0,ROUND((D32-E32)*(1-F32-I32)/SETUP!$C$13,2))))</f>
        <v>0</v>
      </c>
      <c r="K32" s="14" t="str">
        <f>IF(SUM(C32:H32)=0,"",IF(T32=0,LOOKUP(C32,Accounts!$A$10:$A$84,Accounts!$B$10:$B$84),"Error!  Invalid Account Number"))</f>
        <v/>
      </c>
      <c r="L32" s="30">
        <f t="shared" si="0"/>
        <v>0</v>
      </c>
      <c r="M32" s="152">
        <f t="shared" si="5"/>
        <v>0</v>
      </c>
      <c r="N32" s="43"/>
      <c r="O32" s="92"/>
      <c r="P32" s="150"/>
      <c r="Q32" s="156">
        <f t="shared" si="7"/>
        <v>0</v>
      </c>
      <c r="R32" s="161">
        <f t="shared" si="4"/>
        <v>0</v>
      </c>
      <c r="S32" s="15">
        <f>SUMIF(Accounts!A$10:A$84,C32,Accounts!A$10:A$84)</f>
        <v>0</v>
      </c>
      <c r="T32" s="15">
        <f t="shared" si="6"/>
        <v>0</v>
      </c>
      <c r="U32" s="15">
        <f t="shared" si="3"/>
        <v>0</v>
      </c>
    </row>
    <row r="33" spans="1:21">
      <c r="A33" s="56"/>
      <c r="B33" s="3"/>
      <c r="C33" s="216"/>
      <c r="D33" s="102"/>
      <c r="E33" s="102"/>
      <c r="F33" s="103"/>
      <c r="G33" s="131"/>
      <c r="H33" s="2"/>
      <c r="I33" s="107">
        <f>IF(F33="",SUMIF(Accounts!$A$10:$A$84,C33,Accounts!$D$10:$D$84),0)</f>
        <v>0</v>
      </c>
      <c r="J33" s="30">
        <f>IF(H33&lt;&gt;"",ROUND(H33*(1-F33-I33),2),IF(SETUP!$C$10&lt;&gt;"Y",0,IF(SUMIF(Accounts!A$10:A$84,C33,Accounts!Q$10:Q$84)=1,0,ROUND((D33-E33)*(1-F33-I33)/SETUP!$C$13,2))))</f>
        <v>0</v>
      </c>
      <c r="K33" s="14" t="str">
        <f>IF(SUM(C33:H33)=0,"",IF(T33=0,LOOKUP(C33,Accounts!$A$10:$A$84,Accounts!$B$10:$B$84),"Error!  Invalid Account Number"))</f>
        <v/>
      </c>
      <c r="L33" s="30">
        <f t="shared" si="0"/>
        <v>0</v>
      </c>
      <c r="M33" s="152">
        <f t="shared" si="5"/>
        <v>0</v>
      </c>
      <c r="N33" s="43"/>
      <c r="O33" s="92"/>
      <c r="P33" s="150"/>
      <c r="Q33" s="156">
        <f t="shared" si="7"/>
        <v>0</v>
      </c>
      <c r="R33" s="161">
        <f t="shared" si="4"/>
        <v>0</v>
      </c>
      <c r="S33" s="15">
        <f>SUMIF(Accounts!A$10:A$84,C33,Accounts!A$10:A$84)</f>
        <v>0</v>
      </c>
      <c r="T33" s="15">
        <f t="shared" si="6"/>
        <v>0</v>
      </c>
      <c r="U33" s="15">
        <f t="shared" si="3"/>
        <v>0</v>
      </c>
    </row>
    <row r="34" spans="1:21">
      <c r="A34" s="56"/>
      <c r="B34" s="3"/>
      <c r="C34" s="216"/>
      <c r="D34" s="102"/>
      <c r="E34" s="102"/>
      <c r="F34" s="103"/>
      <c r="G34" s="131"/>
      <c r="H34" s="2"/>
      <c r="I34" s="107">
        <f>IF(F34="",SUMIF(Accounts!$A$10:$A$84,C34,Accounts!$D$10:$D$84),0)</f>
        <v>0</v>
      </c>
      <c r="J34" s="30">
        <f>IF(H34&lt;&gt;"",ROUND(H34*(1-F34-I34),2),IF(SETUP!$C$10&lt;&gt;"Y",0,IF(SUMIF(Accounts!A$10:A$84,C34,Accounts!Q$10:Q$84)=1,0,ROUND((D34-E34)*(1-F34-I34)/SETUP!$C$13,2))))</f>
        <v>0</v>
      </c>
      <c r="K34" s="14" t="str">
        <f>IF(SUM(C34:H34)=0,"",IF(T34=0,LOOKUP(C34,Accounts!$A$10:$A$84,Accounts!$B$10:$B$84),"Error!  Invalid Account Number"))</f>
        <v/>
      </c>
      <c r="L34" s="30">
        <f t="shared" si="0"/>
        <v>0</v>
      </c>
      <c r="M34" s="152">
        <f t="shared" si="5"/>
        <v>0</v>
      </c>
      <c r="N34" s="43"/>
      <c r="O34" s="92"/>
      <c r="P34" s="150"/>
      <c r="Q34" s="156">
        <f t="shared" si="7"/>
        <v>0</v>
      </c>
      <c r="R34" s="161">
        <f t="shared" si="4"/>
        <v>0</v>
      </c>
      <c r="S34" s="15">
        <f>SUMIF(Accounts!A$10:A$84,C34,Accounts!A$10:A$84)</f>
        <v>0</v>
      </c>
      <c r="T34" s="15">
        <f t="shared" si="6"/>
        <v>0</v>
      </c>
      <c r="U34" s="15">
        <f t="shared" si="3"/>
        <v>0</v>
      </c>
    </row>
    <row r="35" spans="1:21">
      <c r="A35" s="56"/>
      <c r="B35" s="3"/>
      <c r="C35" s="216"/>
      <c r="D35" s="102"/>
      <c r="E35" s="102"/>
      <c r="F35" s="103"/>
      <c r="G35" s="131"/>
      <c r="H35" s="2"/>
      <c r="I35" s="107">
        <f>IF(F35="",SUMIF(Accounts!$A$10:$A$84,C35,Accounts!$D$10:$D$84),0)</f>
        <v>0</v>
      </c>
      <c r="J35" s="30">
        <f>IF(H35&lt;&gt;"",ROUND(H35*(1-F35-I35),2),IF(SETUP!$C$10&lt;&gt;"Y",0,IF(SUMIF(Accounts!A$10:A$84,C35,Accounts!Q$10:Q$84)=1,0,ROUND((D35-E35)*(1-F35-I35)/SETUP!$C$13,2))))</f>
        <v>0</v>
      </c>
      <c r="K35" s="14" t="str">
        <f>IF(SUM(C35:H35)=0,"",IF(T35=0,LOOKUP(C35,Accounts!$A$10:$A$84,Accounts!$B$10:$B$84),"Error!  Invalid Account Number"))</f>
        <v/>
      </c>
      <c r="L35" s="30">
        <f t="shared" si="0"/>
        <v>0</v>
      </c>
      <c r="M35" s="152">
        <f t="shared" si="5"/>
        <v>0</v>
      </c>
      <c r="N35" s="43"/>
      <c r="O35" s="92"/>
      <c r="P35" s="150"/>
      <c r="Q35" s="156">
        <f t="shared" si="7"/>
        <v>0</v>
      </c>
      <c r="R35" s="161">
        <f t="shared" si="4"/>
        <v>0</v>
      </c>
      <c r="S35" s="15">
        <f>SUMIF(Accounts!A$10:A$84,C35,Accounts!A$10:A$84)</f>
        <v>0</v>
      </c>
      <c r="T35" s="15">
        <f t="shared" si="6"/>
        <v>0</v>
      </c>
      <c r="U35" s="15">
        <f t="shared" si="3"/>
        <v>0</v>
      </c>
    </row>
    <row r="36" spans="1:21">
      <c r="A36" s="56"/>
      <c r="B36" s="3"/>
      <c r="C36" s="216"/>
      <c r="D36" s="102"/>
      <c r="E36" s="102"/>
      <c r="F36" s="103"/>
      <c r="G36" s="131"/>
      <c r="H36" s="2"/>
      <c r="I36" s="107">
        <f>IF(F36="",SUMIF(Accounts!$A$10:$A$84,C36,Accounts!$D$10:$D$84),0)</f>
        <v>0</v>
      </c>
      <c r="J36" s="30">
        <f>IF(H36&lt;&gt;"",ROUND(H36*(1-F36-I36),2),IF(SETUP!$C$10&lt;&gt;"Y",0,IF(SUMIF(Accounts!A$10:A$84,C36,Accounts!Q$10:Q$84)=1,0,ROUND((D36-E36)*(1-F36-I36)/SETUP!$C$13,2))))</f>
        <v>0</v>
      </c>
      <c r="K36" s="14" t="str">
        <f>IF(SUM(C36:H36)=0,"",IF(T36=0,LOOKUP(C36,Accounts!$A$10:$A$84,Accounts!$B$10:$B$84),"Error!  Invalid Account Number"))</f>
        <v/>
      </c>
      <c r="L36" s="30">
        <f t="shared" si="0"/>
        <v>0</v>
      </c>
      <c r="M36" s="152">
        <f t="shared" si="5"/>
        <v>0</v>
      </c>
      <c r="N36" s="43"/>
      <c r="O36" s="92"/>
      <c r="P36" s="150"/>
      <c r="Q36" s="156">
        <f t="shared" si="7"/>
        <v>0</v>
      </c>
      <c r="R36" s="161">
        <f t="shared" si="4"/>
        <v>0</v>
      </c>
      <c r="S36" s="15">
        <f>SUMIF(Accounts!A$10:A$84,C36,Accounts!A$10:A$84)</f>
        <v>0</v>
      </c>
      <c r="T36" s="15">
        <f t="shared" si="6"/>
        <v>0</v>
      </c>
      <c r="U36" s="15">
        <f t="shared" si="3"/>
        <v>0</v>
      </c>
    </row>
    <row r="37" spans="1:21">
      <c r="A37" s="56"/>
      <c r="B37" s="3"/>
      <c r="C37" s="216"/>
      <c r="D37" s="102"/>
      <c r="E37" s="102"/>
      <c r="F37" s="103"/>
      <c r="G37" s="131"/>
      <c r="H37" s="2"/>
      <c r="I37" s="107">
        <f>IF(F37="",SUMIF(Accounts!$A$10:$A$84,C37,Accounts!$D$10:$D$84),0)</f>
        <v>0</v>
      </c>
      <c r="J37" s="30">
        <f>IF(H37&lt;&gt;"",ROUND(H37*(1-F37-I37),2),IF(SETUP!$C$10&lt;&gt;"Y",0,IF(SUMIF(Accounts!A$10:A$84,C37,Accounts!Q$10:Q$84)=1,0,ROUND((D37-E37)*(1-F37-I37)/SETUP!$C$13,2))))</f>
        <v>0</v>
      </c>
      <c r="K37" s="14" t="str">
        <f>IF(SUM(C37:H37)=0,"",IF(T37=0,LOOKUP(C37,Accounts!$A$10:$A$84,Accounts!$B$10:$B$84),"Error!  Invalid Account Number"))</f>
        <v/>
      </c>
      <c r="L37" s="30">
        <f t="shared" si="0"/>
        <v>0</v>
      </c>
      <c r="M37" s="152">
        <f t="shared" si="5"/>
        <v>0</v>
      </c>
      <c r="N37" s="43"/>
      <c r="O37" s="92"/>
      <c r="P37" s="150"/>
      <c r="Q37" s="156">
        <f t="shared" si="7"/>
        <v>0</v>
      </c>
      <c r="R37" s="161">
        <f t="shared" si="4"/>
        <v>0</v>
      </c>
      <c r="S37" s="15">
        <f>SUMIF(Accounts!A$10:A$84,C37,Accounts!A$10:A$84)</f>
        <v>0</v>
      </c>
      <c r="T37" s="15">
        <f t="shared" si="6"/>
        <v>0</v>
      </c>
      <c r="U37" s="15">
        <f t="shared" si="3"/>
        <v>0</v>
      </c>
    </row>
    <row r="38" spans="1:21">
      <c r="A38" s="56"/>
      <c r="B38" s="3"/>
      <c r="C38" s="216"/>
      <c r="D38" s="102"/>
      <c r="E38" s="102"/>
      <c r="F38" s="103"/>
      <c r="G38" s="131"/>
      <c r="H38" s="2"/>
      <c r="I38" s="107">
        <f>IF(F38="",SUMIF(Accounts!$A$10:$A$84,C38,Accounts!$D$10:$D$84),0)</f>
        <v>0</v>
      </c>
      <c r="J38" s="30">
        <f>IF(H38&lt;&gt;"",ROUND(H38*(1-F38-I38),2),IF(SETUP!$C$10&lt;&gt;"Y",0,IF(SUMIF(Accounts!A$10:A$84,C38,Accounts!Q$10:Q$84)=1,0,ROUND((D38-E38)*(1-F38-I38)/SETUP!$C$13,2))))</f>
        <v>0</v>
      </c>
      <c r="K38" s="14" t="str">
        <f>IF(SUM(C38:H38)=0,"",IF(T38=0,LOOKUP(C38,Accounts!$A$10:$A$84,Accounts!$B$10:$B$84),"Error!  Invalid Account Number"))</f>
        <v/>
      </c>
      <c r="L38" s="30">
        <f t="shared" si="0"/>
        <v>0</v>
      </c>
      <c r="M38" s="152">
        <f t="shared" si="5"/>
        <v>0</v>
      </c>
      <c r="N38" s="43"/>
      <c r="O38" s="92"/>
      <c r="P38" s="150"/>
      <c r="Q38" s="156">
        <f t="shared" si="7"/>
        <v>0</v>
      </c>
      <c r="R38" s="161">
        <f t="shared" si="4"/>
        <v>0</v>
      </c>
      <c r="S38" s="15">
        <f>SUMIF(Accounts!A$10:A$84,C38,Accounts!A$10:A$84)</f>
        <v>0</v>
      </c>
      <c r="T38" s="15">
        <f t="shared" si="6"/>
        <v>0</v>
      </c>
      <c r="U38" s="15">
        <f t="shared" si="3"/>
        <v>0</v>
      </c>
    </row>
    <row r="39" spans="1:21">
      <c r="A39" s="56"/>
      <c r="B39" s="3"/>
      <c r="C39" s="216"/>
      <c r="D39" s="102"/>
      <c r="E39" s="102"/>
      <c r="F39" s="103"/>
      <c r="G39" s="131"/>
      <c r="H39" s="2"/>
      <c r="I39" s="107">
        <f>IF(F39="",SUMIF(Accounts!$A$10:$A$84,C39,Accounts!$D$10:$D$84),0)</f>
        <v>0</v>
      </c>
      <c r="J39" s="30">
        <f>IF(H39&lt;&gt;"",ROUND(H39*(1-F39-I39),2),IF(SETUP!$C$10&lt;&gt;"Y",0,IF(SUMIF(Accounts!A$10:A$84,C39,Accounts!Q$10:Q$84)=1,0,ROUND((D39-E39)*(1-F39-I39)/SETUP!$C$13,2))))</f>
        <v>0</v>
      </c>
      <c r="K39" s="14" t="str">
        <f>IF(SUM(C39:H39)=0,"",IF(T39=0,LOOKUP(C39,Accounts!$A$10:$A$84,Accounts!$B$10:$B$84),"Error!  Invalid Account Number"))</f>
        <v/>
      </c>
      <c r="L39" s="30">
        <f t="shared" si="0"/>
        <v>0</v>
      </c>
      <c r="M39" s="152">
        <f t="shared" si="5"/>
        <v>0</v>
      </c>
      <c r="N39" s="43"/>
      <c r="O39" s="92"/>
      <c r="P39" s="150"/>
      <c r="Q39" s="156">
        <f t="shared" si="7"/>
        <v>0</v>
      </c>
      <c r="R39" s="161">
        <f t="shared" si="4"/>
        <v>0</v>
      </c>
      <c r="S39" s="15">
        <f>SUMIF(Accounts!A$10:A$84,C39,Accounts!A$10:A$84)</f>
        <v>0</v>
      </c>
      <c r="T39" s="15">
        <f t="shared" si="6"/>
        <v>0</v>
      </c>
      <c r="U39" s="15">
        <f t="shared" si="3"/>
        <v>0</v>
      </c>
    </row>
    <row r="40" spans="1:21">
      <c r="A40" s="56"/>
      <c r="B40" s="3"/>
      <c r="C40" s="216"/>
      <c r="D40" s="102"/>
      <c r="E40" s="102"/>
      <c r="F40" s="103"/>
      <c r="G40" s="131"/>
      <c r="H40" s="2"/>
      <c r="I40" s="107">
        <f>IF(F40="",SUMIF(Accounts!$A$10:$A$84,C40,Accounts!$D$10:$D$84),0)</f>
        <v>0</v>
      </c>
      <c r="J40" s="30">
        <f>IF(H40&lt;&gt;"",ROUND(H40*(1-F40-I40),2),IF(SETUP!$C$10&lt;&gt;"Y",0,IF(SUMIF(Accounts!A$10:A$84,C40,Accounts!Q$10:Q$84)=1,0,ROUND((D40-E40)*(1-F40-I40)/SETUP!$C$13,2))))</f>
        <v>0</v>
      </c>
      <c r="K40" s="14" t="str">
        <f>IF(SUM(C40:H40)=0,"",IF(T40=0,LOOKUP(C40,Accounts!$A$10:$A$84,Accounts!$B$10:$B$84),"Error!  Invalid Account Number"))</f>
        <v/>
      </c>
      <c r="L40" s="30">
        <f t="shared" si="0"/>
        <v>0</v>
      </c>
      <c r="M40" s="152">
        <f t="shared" si="5"/>
        <v>0</v>
      </c>
      <c r="N40" s="43"/>
      <c r="O40" s="92"/>
      <c r="P40" s="150"/>
      <c r="Q40" s="156">
        <f t="shared" si="7"/>
        <v>0</v>
      </c>
      <c r="R40" s="161">
        <f t="shared" si="4"/>
        <v>0</v>
      </c>
      <c r="S40" s="15">
        <f>SUMIF(Accounts!A$10:A$84,C40,Accounts!A$10:A$84)</f>
        <v>0</v>
      </c>
      <c r="T40" s="15">
        <f t="shared" si="6"/>
        <v>0</v>
      </c>
      <c r="U40" s="15">
        <f t="shared" si="3"/>
        <v>0</v>
      </c>
    </row>
    <row r="41" spans="1:21">
      <c r="A41" s="56"/>
      <c r="B41" s="3"/>
      <c r="C41" s="216"/>
      <c r="D41" s="102"/>
      <c r="E41" s="102"/>
      <c r="F41" s="103"/>
      <c r="G41" s="131"/>
      <c r="H41" s="2"/>
      <c r="I41" s="107">
        <f>IF(F41="",SUMIF(Accounts!$A$10:$A$84,C41,Accounts!$D$10:$D$84),0)</f>
        <v>0</v>
      </c>
      <c r="J41" s="30">
        <f>IF(H41&lt;&gt;"",ROUND(H41*(1-F41-I41),2),IF(SETUP!$C$10&lt;&gt;"Y",0,IF(SUMIF(Accounts!A$10:A$84,C41,Accounts!Q$10:Q$84)=1,0,ROUND((D41-E41)*(1-F41-I41)/SETUP!$C$13,2))))</f>
        <v>0</v>
      </c>
      <c r="K41" s="14" t="str">
        <f>IF(SUM(C41:H41)=0,"",IF(T41=0,LOOKUP(C41,Accounts!$A$10:$A$84,Accounts!$B$10:$B$84),"Error!  Invalid Account Number"))</f>
        <v/>
      </c>
      <c r="L41" s="30">
        <f t="shared" si="0"/>
        <v>0</v>
      </c>
      <c r="M41" s="152">
        <f t="shared" si="5"/>
        <v>0</v>
      </c>
      <c r="N41" s="43"/>
      <c r="O41" s="92"/>
      <c r="P41" s="150"/>
      <c r="Q41" s="156">
        <f t="shared" si="7"/>
        <v>0</v>
      </c>
      <c r="R41" s="161">
        <f t="shared" si="4"/>
        <v>0</v>
      </c>
      <c r="S41" s="15">
        <f>SUMIF(Accounts!A$10:A$84,C41,Accounts!A$10:A$84)</f>
        <v>0</v>
      </c>
      <c r="T41" s="15">
        <f t="shared" si="6"/>
        <v>0</v>
      </c>
      <c r="U41" s="15">
        <f t="shared" si="3"/>
        <v>0</v>
      </c>
    </row>
    <row r="42" spans="1:21">
      <c r="A42" s="56"/>
      <c r="B42" s="3"/>
      <c r="C42" s="216"/>
      <c r="D42" s="102"/>
      <c r="E42" s="102"/>
      <c r="F42" s="103"/>
      <c r="G42" s="131"/>
      <c r="H42" s="2"/>
      <c r="I42" s="107">
        <f>IF(F42="",SUMIF(Accounts!$A$10:$A$84,C42,Accounts!$D$10:$D$84),0)</f>
        <v>0</v>
      </c>
      <c r="J42" s="30">
        <f>IF(H42&lt;&gt;"",ROUND(H42*(1-F42-I42),2),IF(SETUP!$C$10&lt;&gt;"Y",0,IF(SUMIF(Accounts!A$10:A$84,C42,Accounts!Q$10:Q$84)=1,0,ROUND((D42-E42)*(1-F42-I42)/SETUP!$C$13,2))))</f>
        <v>0</v>
      </c>
      <c r="K42" s="14" t="str">
        <f>IF(SUM(C42:H42)=0,"",IF(T42=0,LOOKUP(C42,Accounts!$A$10:$A$84,Accounts!$B$10:$B$84),"Error!  Invalid Account Number"))</f>
        <v/>
      </c>
      <c r="L42" s="30">
        <f t="shared" si="0"/>
        <v>0</v>
      </c>
      <c r="M42" s="152">
        <f t="shared" si="5"/>
        <v>0</v>
      </c>
      <c r="N42" s="43"/>
      <c r="O42" s="92"/>
      <c r="P42" s="150"/>
      <c r="Q42" s="156">
        <f t="shared" si="7"/>
        <v>0</v>
      </c>
      <c r="R42" s="161">
        <f t="shared" si="4"/>
        <v>0</v>
      </c>
      <c r="S42" s="15">
        <f>SUMIF(Accounts!A$10:A$84,C42,Accounts!A$10:A$84)</f>
        <v>0</v>
      </c>
      <c r="T42" s="15">
        <f t="shared" si="6"/>
        <v>0</v>
      </c>
      <c r="U42" s="15">
        <f t="shared" si="3"/>
        <v>0</v>
      </c>
    </row>
    <row r="43" spans="1:21">
      <c r="A43" s="56"/>
      <c r="B43" s="3"/>
      <c r="C43" s="216"/>
      <c r="D43" s="102"/>
      <c r="E43" s="102"/>
      <c r="F43" s="103"/>
      <c r="G43" s="131"/>
      <c r="H43" s="2"/>
      <c r="I43" s="107">
        <f>IF(F43="",SUMIF(Accounts!$A$10:$A$84,C43,Accounts!$D$10:$D$84),0)</f>
        <v>0</v>
      </c>
      <c r="J43" s="30">
        <f>IF(H43&lt;&gt;"",ROUND(H43*(1-F43-I43),2),IF(SETUP!$C$10&lt;&gt;"Y",0,IF(SUMIF(Accounts!A$10:A$84,C43,Accounts!Q$10:Q$84)=1,0,ROUND((D43-E43)*(1-F43-I43)/SETUP!$C$13,2))))</f>
        <v>0</v>
      </c>
      <c r="K43" s="14" t="str">
        <f>IF(SUM(C43:H43)=0,"",IF(T43=0,LOOKUP(C43,Accounts!$A$10:$A$84,Accounts!$B$10:$B$84),"Error!  Invalid Account Number"))</f>
        <v/>
      </c>
      <c r="L43" s="30">
        <f t="shared" si="0"/>
        <v>0</v>
      </c>
      <c r="M43" s="152">
        <f t="shared" si="5"/>
        <v>0</v>
      </c>
      <c r="N43" s="43"/>
      <c r="O43" s="92"/>
      <c r="P43" s="150"/>
      <c r="Q43" s="156">
        <f t="shared" si="7"/>
        <v>0</v>
      </c>
      <c r="R43" s="161">
        <f t="shared" si="4"/>
        <v>0</v>
      </c>
      <c r="S43" s="15">
        <f>SUMIF(Accounts!A$10:A$84,C43,Accounts!A$10:A$84)</f>
        <v>0</v>
      </c>
      <c r="T43" s="15">
        <f t="shared" si="6"/>
        <v>0</v>
      </c>
      <c r="U43" s="15">
        <f t="shared" si="3"/>
        <v>0</v>
      </c>
    </row>
    <row r="44" spans="1:21">
      <c r="A44" s="56"/>
      <c r="B44" s="3"/>
      <c r="C44" s="216"/>
      <c r="D44" s="102"/>
      <c r="E44" s="102"/>
      <c r="F44" s="103"/>
      <c r="G44" s="131"/>
      <c r="H44" s="2"/>
      <c r="I44" s="107">
        <f>IF(F44="",SUMIF(Accounts!$A$10:$A$84,C44,Accounts!$D$10:$D$84),0)</f>
        <v>0</v>
      </c>
      <c r="J44" s="30">
        <f>IF(H44&lt;&gt;"",ROUND(H44*(1-F44-I44),2),IF(SETUP!$C$10&lt;&gt;"Y",0,IF(SUMIF(Accounts!A$10:A$84,C44,Accounts!Q$10:Q$84)=1,0,ROUND((D44-E44)*(1-F44-I44)/SETUP!$C$13,2))))</f>
        <v>0</v>
      </c>
      <c r="K44" s="14" t="str">
        <f>IF(SUM(C44:H44)=0,"",IF(T44=0,LOOKUP(C44,Accounts!$A$10:$A$84,Accounts!$B$10:$B$84),"Error!  Invalid Account Number"))</f>
        <v/>
      </c>
      <c r="L44" s="30">
        <f t="shared" si="0"/>
        <v>0</v>
      </c>
      <c r="M44" s="152">
        <f t="shared" si="5"/>
        <v>0</v>
      </c>
      <c r="N44" s="43"/>
      <c r="O44" s="92"/>
      <c r="P44" s="150"/>
      <c r="Q44" s="156">
        <f t="shared" si="7"/>
        <v>0</v>
      </c>
      <c r="R44" s="161">
        <f t="shared" si="4"/>
        <v>0</v>
      </c>
      <c r="S44" s="15">
        <f>SUMIF(Accounts!A$10:A$84,C44,Accounts!A$10:A$84)</f>
        <v>0</v>
      </c>
      <c r="T44" s="15">
        <f t="shared" si="6"/>
        <v>0</v>
      </c>
      <c r="U44" s="15">
        <f t="shared" si="3"/>
        <v>0</v>
      </c>
    </row>
    <row r="45" spans="1:21">
      <c r="A45" s="56"/>
      <c r="B45" s="3"/>
      <c r="C45" s="216"/>
      <c r="D45" s="102"/>
      <c r="E45" s="102"/>
      <c r="F45" s="103"/>
      <c r="G45" s="131"/>
      <c r="H45" s="2"/>
      <c r="I45" s="107">
        <f>IF(F45="",SUMIF(Accounts!$A$10:$A$84,C45,Accounts!$D$10:$D$84),0)</f>
        <v>0</v>
      </c>
      <c r="J45" s="30">
        <f>IF(H45&lt;&gt;"",ROUND(H45*(1-F45-I45),2),IF(SETUP!$C$10&lt;&gt;"Y",0,IF(SUMIF(Accounts!A$10:A$84,C45,Accounts!Q$10:Q$84)=1,0,ROUND((D45-E45)*(1-F45-I45)/SETUP!$C$13,2))))</f>
        <v>0</v>
      </c>
      <c r="K45" s="14" t="str">
        <f>IF(SUM(C45:H45)=0,"",IF(T45=0,LOOKUP(C45,Accounts!$A$10:$A$84,Accounts!$B$10:$B$84),"Error!  Invalid Account Number"))</f>
        <v/>
      </c>
      <c r="L45" s="30">
        <f t="shared" si="0"/>
        <v>0</v>
      </c>
      <c r="M45" s="152">
        <f t="shared" si="5"/>
        <v>0</v>
      </c>
      <c r="N45" s="43"/>
      <c r="O45" s="92"/>
      <c r="P45" s="150"/>
      <c r="Q45" s="156">
        <f t="shared" si="7"/>
        <v>0</v>
      </c>
      <c r="R45" s="161">
        <f t="shared" si="4"/>
        <v>0</v>
      </c>
      <c r="S45" s="15">
        <f>SUMIF(Accounts!A$10:A$84,C45,Accounts!A$10:A$84)</f>
        <v>0</v>
      </c>
      <c r="T45" s="15">
        <f t="shared" si="6"/>
        <v>0</v>
      </c>
      <c r="U45" s="15">
        <f t="shared" si="3"/>
        <v>0</v>
      </c>
    </row>
    <row r="46" spans="1:21">
      <c r="A46" s="56"/>
      <c r="B46" s="3"/>
      <c r="C46" s="216"/>
      <c r="D46" s="102"/>
      <c r="E46" s="102"/>
      <c r="F46" s="103"/>
      <c r="G46" s="131"/>
      <c r="H46" s="2"/>
      <c r="I46" s="107">
        <f>IF(F46="",SUMIF(Accounts!$A$10:$A$84,C46,Accounts!$D$10:$D$84),0)</f>
        <v>0</v>
      </c>
      <c r="J46" s="30">
        <f>IF(H46&lt;&gt;"",ROUND(H46*(1-F46-I46),2),IF(SETUP!$C$10&lt;&gt;"Y",0,IF(SUMIF(Accounts!A$10:A$84,C46,Accounts!Q$10:Q$84)=1,0,ROUND((D46-E46)*(1-F46-I46)/SETUP!$C$13,2))))</f>
        <v>0</v>
      </c>
      <c r="K46" s="14" t="str">
        <f>IF(SUM(C46:H46)=0,"",IF(T46=0,LOOKUP(C46,Accounts!$A$10:$A$84,Accounts!$B$10:$B$84),"Error!  Invalid Account Number"))</f>
        <v/>
      </c>
      <c r="L46" s="30">
        <f t="shared" si="0"/>
        <v>0</v>
      </c>
      <c r="M46" s="152">
        <f t="shared" si="5"/>
        <v>0</v>
      </c>
      <c r="N46" s="43"/>
      <c r="O46" s="92"/>
      <c r="P46" s="150"/>
      <c r="Q46" s="156">
        <f t="shared" si="7"/>
        <v>0</v>
      </c>
      <c r="R46" s="161">
        <f t="shared" si="4"/>
        <v>0</v>
      </c>
      <c r="S46" s="15">
        <f>SUMIF(Accounts!A$10:A$84,C46,Accounts!A$10:A$84)</f>
        <v>0</v>
      </c>
      <c r="T46" s="15">
        <f t="shared" si="6"/>
        <v>0</v>
      </c>
      <c r="U46" s="15">
        <f t="shared" si="3"/>
        <v>0</v>
      </c>
    </row>
    <row r="47" spans="1:21">
      <c r="A47" s="56"/>
      <c r="B47" s="3"/>
      <c r="C47" s="216"/>
      <c r="D47" s="102"/>
      <c r="E47" s="102"/>
      <c r="F47" s="103"/>
      <c r="G47" s="131"/>
      <c r="H47" s="2"/>
      <c r="I47" s="107">
        <f>IF(F47="",SUMIF(Accounts!$A$10:$A$84,C47,Accounts!$D$10:$D$84),0)</f>
        <v>0</v>
      </c>
      <c r="J47" s="30">
        <f>IF(H47&lt;&gt;"",ROUND(H47*(1-F47-I47),2),IF(SETUP!$C$10&lt;&gt;"Y",0,IF(SUMIF(Accounts!A$10:A$84,C47,Accounts!Q$10:Q$84)=1,0,ROUND((D47-E47)*(1-F47-I47)/SETUP!$C$13,2))))</f>
        <v>0</v>
      </c>
      <c r="K47" s="14" t="str">
        <f>IF(SUM(C47:H47)=0,"",IF(T47=0,LOOKUP(C47,Accounts!$A$10:$A$84,Accounts!$B$10:$B$84),"Error!  Invalid Account Number"))</f>
        <v/>
      </c>
      <c r="L47" s="30">
        <f t="shared" si="0"/>
        <v>0</v>
      </c>
      <c r="M47" s="152">
        <f t="shared" si="5"/>
        <v>0</v>
      </c>
      <c r="N47" s="43"/>
      <c r="O47" s="92"/>
      <c r="P47" s="150"/>
      <c r="Q47" s="156">
        <f t="shared" si="7"/>
        <v>0</v>
      </c>
      <c r="R47" s="161">
        <f t="shared" si="4"/>
        <v>0</v>
      </c>
      <c r="S47" s="15">
        <f>SUMIF(Accounts!A$10:A$84,C47,Accounts!A$10:A$84)</f>
        <v>0</v>
      </c>
      <c r="T47" s="15">
        <f t="shared" si="6"/>
        <v>0</v>
      </c>
      <c r="U47" s="15">
        <f t="shared" si="3"/>
        <v>0</v>
      </c>
    </row>
    <row r="48" spans="1:21">
      <c r="A48" s="56"/>
      <c r="B48" s="3"/>
      <c r="C48" s="216"/>
      <c r="D48" s="102"/>
      <c r="E48" s="102"/>
      <c r="F48" s="103"/>
      <c r="G48" s="131"/>
      <c r="H48" s="2"/>
      <c r="I48" s="107">
        <f>IF(F48="",SUMIF(Accounts!$A$10:$A$84,C48,Accounts!$D$10:$D$84),0)</f>
        <v>0</v>
      </c>
      <c r="J48" s="30">
        <f>IF(H48&lt;&gt;"",ROUND(H48*(1-F48-I48),2),IF(SETUP!$C$10&lt;&gt;"Y",0,IF(SUMIF(Accounts!A$10:A$84,C48,Accounts!Q$10:Q$84)=1,0,ROUND((D48-E48)*(1-F48-I48)/SETUP!$C$13,2))))</f>
        <v>0</v>
      </c>
      <c r="K48" s="14" t="str">
        <f>IF(SUM(C48:H48)=0,"",IF(T48=0,LOOKUP(C48,Accounts!$A$10:$A$84,Accounts!$B$10:$B$84),"Error!  Invalid Account Number"))</f>
        <v/>
      </c>
      <c r="L48" s="30">
        <f t="shared" si="0"/>
        <v>0</v>
      </c>
      <c r="M48" s="152">
        <f t="shared" si="5"/>
        <v>0</v>
      </c>
      <c r="N48" s="43"/>
      <c r="O48" s="92"/>
      <c r="P48" s="150"/>
      <c r="Q48" s="156">
        <f t="shared" si="7"/>
        <v>0</v>
      </c>
      <c r="R48" s="161">
        <f t="shared" si="4"/>
        <v>0</v>
      </c>
      <c r="S48" s="15">
        <f>SUMIF(Accounts!A$10:A$84,C48,Accounts!A$10:A$84)</f>
        <v>0</v>
      </c>
      <c r="T48" s="15">
        <f t="shared" si="6"/>
        <v>0</v>
      </c>
      <c r="U48" s="15">
        <f t="shared" si="3"/>
        <v>0</v>
      </c>
    </row>
    <row r="49" spans="1:21">
      <c r="A49" s="56"/>
      <c r="B49" s="3"/>
      <c r="C49" s="216"/>
      <c r="D49" s="102"/>
      <c r="E49" s="102"/>
      <c r="F49" s="103"/>
      <c r="G49" s="131"/>
      <c r="H49" s="2"/>
      <c r="I49" s="107">
        <f>IF(F49="",SUMIF(Accounts!$A$10:$A$84,C49,Accounts!$D$10:$D$84),0)</f>
        <v>0</v>
      </c>
      <c r="J49" s="30">
        <f>IF(H49&lt;&gt;"",ROUND(H49*(1-F49-I49),2),IF(SETUP!$C$10&lt;&gt;"Y",0,IF(SUMIF(Accounts!A$10:A$84,C49,Accounts!Q$10:Q$84)=1,0,ROUND((D49-E49)*(1-F49-I49)/SETUP!$C$13,2))))</f>
        <v>0</v>
      </c>
      <c r="K49" s="14" t="str">
        <f>IF(SUM(C49:H49)=0,"",IF(T49=0,LOOKUP(C49,Accounts!$A$10:$A$84,Accounts!$B$10:$B$84),"Error!  Invalid Account Number"))</f>
        <v/>
      </c>
      <c r="L49" s="30">
        <f t="shared" si="0"/>
        <v>0</v>
      </c>
      <c r="M49" s="152">
        <f t="shared" si="5"/>
        <v>0</v>
      </c>
      <c r="N49" s="43"/>
      <c r="O49" s="92"/>
      <c r="P49" s="150"/>
      <c r="Q49" s="156">
        <f t="shared" si="7"/>
        <v>0</v>
      </c>
      <c r="R49" s="161">
        <f t="shared" si="4"/>
        <v>0</v>
      </c>
      <c r="S49" s="15">
        <f>SUMIF(Accounts!A$10:A$84,C49,Accounts!A$10:A$84)</f>
        <v>0</v>
      </c>
      <c r="T49" s="15">
        <f t="shared" si="6"/>
        <v>0</v>
      </c>
      <c r="U49" s="15">
        <f t="shared" si="3"/>
        <v>0</v>
      </c>
    </row>
    <row r="50" spans="1:21">
      <c r="A50" s="56"/>
      <c r="B50" s="3"/>
      <c r="C50" s="216"/>
      <c r="D50" s="102"/>
      <c r="E50" s="102"/>
      <c r="F50" s="103"/>
      <c r="G50" s="131"/>
      <c r="H50" s="2"/>
      <c r="I50" s="107">
        <f>IF(F50="",SUMIF(Accounts!$A$10:$A$84,C50,Accounts!$D$10:$D$84),0)</f>
        <v>0</v>
      </c>
      <c r="J50" s="30">
        <f>IF(H50&lt;&gt;"",ROUND(H50*(1-F50-I50),2),IF(SETUP!$C$10&lt;&gt;"Y",0,IF(SUMIF(Accounts!A$10:A$84,C50,Accounts!Q$10:Q$84)=1,0,ROUND((D50-E50)*(1-F50-I50)/SETUP!$C$13,2))))</f>
        <v>0</v>
      </c>
      <c r="K50" s="14" t="str">
        <f>IF(SUM(C50:H50)=0,"",IF(T50=0,LOOKUP(C50,Accounts!$A$10:$A$84,Accounts!$B$10:$B$84),"Error!  Invalid Account Number"))</f>
        <v/>
      </c>
      <c r="L50" s="30">
        <f t="shared" si="0"/>
        <v>0</v>
      </c>
      <c r="M50" s="152">
        <f t="shared" si="5"/>
        <v>0</v>
      </c>
      <c r="N50" s="43"/>
      <c r="O50" s="92"/>
      <c r="P50" s="150"/>
      <c r="Q50" s="156">
        <f t="shared" si="7"/>
        <v>0</v>
      </c>
      <c r="R50" s="161">
        <f t="shared" si="4"/>
        <v>0</v>
      </c>
      <c r="S50" s="15">
        <f>SUMIF(Accounts!A$10:A$84,C50,Accounts!A$10:A$84)</f>
        <v>0</v>
      </c>
      <c r="T50" s="15">
        <f t="shared" si="6"/>
        <v>0</v>
      </c>
      <c r="U50" s="15">
        <f t="shared" si="3"/>
        <v>0</v>
      </c>
    </row>
    <row r="51" spans="1:21">
      <c r="A51" s="56"/>
      <c r="B51" s="3"/>
      <c r="C51" s="216"/>
      <c r="D51" s="102"/>
      <c r="E51" s="102"/>
      <c r="F51" s="103"/>
      <c r="G51" s="131"/>
      <c r="H51" s="2"/>
      <c r="I51" s="107">
        <f>IF(F51="",SUMIF(Accounts!$A$10:$A$84,C51,Accounts!$D$10:$D$84),0)</f>
        <v>0</v>
      </c>
      <c r="J51" s="30">
        <f>IF(H51&lt;&gt;"",ROUND(H51*(1-F51-I51),2),IF(SETUP!$C$10&lt;&gt;"Y",0,IF(SUMIF(Accounts!A$10:A$84,C51,Accounts!Q$10:Q$84)=1,0,ROUND((D51-E51)*(1-F51-I51)/SETUP!$C$13,2))))</f>
        <v>0</v>
      </c>
      <c r="K51" s="14" t="str">
        <f>IF(SUM(C51:H51)=0,"",IF(T51=0,LOOKUP(C51,Accounts!$A$10:$A$84,Accounts!$B$10:$B$84),"Error!  Invalid Account Number"))</f>
        <v/>
      </c>
      <c r="L51" s="30">
        <f t="shared" si="0"/>
        <v>0</v>
      </c>
      <c r="M51" s="152">
        <f t="shared" si="5"/>
        <v>0</v>
      </c>
      <c r="N51" s="43"/>
      <c r="O51" s="92"/>
      <c r="P51" s="150"/>
      <c r="Q51" s="156">
        <f t="shared" si="7"/>
        <v>0</v>
      </c>
      <c r="R51" s="161">
        <f t="shared" si="4"/>
        <v>0</v>
      </c>
      <c r="S51" s="15">
        <f>SUMIF(Accounts!A$10:A$84,C51,Accounts!A$10:A$84)</f>
        <v>0</v>
      </c>
      <c r="T51" s="15">
        <f t="shared" si="6"/>
        <v>0</v>
      </c>
      <c r="U51" s="15">
        <f t="shared" si="3"/>
        <v>0</v>
      </c>
    </row>
    <row r="52" spans="1:21">
      <c r="A52" s="56"/>
      <c r="B52" s="3"/>
      <c r="C52" s="216"/>
      <c r="D52" s="102"/>
      <c r="E52" s="102"/>
      <c r="F52" s="103"/>
      <c r="G52" s="131"/>
      <c r="H52" s="2"/>
      <c r="I52" s="107">
        <f>IF(F52="",SUMIF(Accounts!$A$10:$A$84,C52,Accounts!$D$10:$D$84),0)</f>
        <v>0</v>
      </c>
      <c r="J52" s="30">
        <f>IF(H52&lt;&gt;"",ROUND(H52*(1-F52-I52),2),IF(SETUP!$C$10&lt;&gt;"Y",0,IF(SUMIF(Accounts!A$10:A$84,C52,Accounts!Q$10:Q$84)=1,0,ROUND((D52-E52)*(1-F52-I52)/SETUP!$C$13,2))))</f>
        <v>0</v>
      </c>
      <c r="K52" s="14" t="str">
        <f>IF(SUM(C52:H52)=0,"",IF(T52=0,LOOKUP(C52,Accounts!$A$10:$A$84,Accounts!$B$10:$B$84),"Error!  Invalid Account Number"))</f>
        <v/>
      </c>
      <c r="L52" s="30">
        <f t="shared" si="0"/>
        <v>0</v>
      </c>
      <c r="M52" s="152">
        <f t="shared" si="5"/>
        <v>0</v>
      </c>
      <c r="N52" s="43"/>
      <c r="O52" s="92"/>
      <c r="P52" s="150"/>
      <c r="Q52" s="156">
        <f t="shared" si="7"/>
        <v>0</v>
      </c>
      <c r="R52" s="161">
        <f t="shared" si="4"/>
        <v>0</v>
      </c>
      <c r="S52" s="15">
        <f>SUMIF(Accounts!A$10:A$84,C52,Accounts!A$10:A$84)</f>
        <v>0</v>
      </c>
      <c r="T52" s="15">
        <f t="shared" si="6"/>
        <v>0</v>
      </c>
      <c r="U52" s="15">
        <f t="shared" si="3"/>
        <v>0</v>
      </c>
    </row>
    <row r="53" spans="1:21">
      <c r="A53" s="56"/>
      <c r="B53" s="3"/>
      <c r="C53" s="216"/>
      <c r="D53" s="102"/>
      <c r="E53" s="102"/>
      <c r="F53" s="103"/>
      <c r="G53" s="131"/>
      <c r="H53" s="2"/>
      <c r="I53" s="107">
        <f>IF(F53="",SUMIF(Accounts!$A$10:$A$84,C53,Accounts!$D$10:$D$84),0)</f>
        <v>0</v>
      </c>
      <c r="J53" s="30">
        <f>IF(H53&lt;&gt;"",ROUND(H53*(1-F53-I53),2),IF(SETUP!$C$10&lt;&gt;"Y",0,IF(SUMIF(Accounts!A$10:A$84,C53,Accounts!Q$10:Q$84)=1,0,ROUND((D53-E53)*(1-F53-I53)/SETUP!$C$13,2))))</f>
        <v>0</v>
      </c>
      <c r="K53" s="14" t="str">
        <f>IF(SUM(C53:H53)=0,"",IF(T53=0,LOOKUP(C53,Accounts!$A$10:$A$84,Accounts!$B$10:$B$84),"Error!  Invalid Account Number"))</f>
        <v/>
      </c>
      <c r="L53" s="30">
        <f t="shared" si="0"/>
        <v>0</v>
      </c>
      <c r="M53" s="152">
        <f t="shared" si="5"/>
        <v>0</v>
      </c>
      <c r="N53" s="43"/>
      <c r="O53" s="92"/>
      <c r="P53" s="150"/>
      <c r="Q53" s="156">
        <f t="shared" si="7"/>
        <v>0</v>
      </c>
      <c r="R53" s="161">
        <f t="shared" si="4"/>
        <v>0</v>
      </c>
      <c r="S53" s="15">
        <f>SUMIF(Accounts!A$10:A$84,C53,Accounts!A$10:A$84)</f>
        <v>0</v>
      </c>
      <c r="T53" s="15">
        <f t="shared" si="6"/>
        <v>0</v>
      </c>
      <c r="U53" s="15">
        <f t="shared" si="3"/>
        <v>0</v>
      </c>
    </row>
    <row r="54" spans="1:21">
      <c r="A54" s="56"/>
      <c r="B54" s="3"/>
      <c r="C54" s="216"/>
      <c r="D54" s="102"/>
      <c r="E54" s="102"/>
      <c r="F54" s="103"/>
      <c r="G54" s="131"/>
      <c r="H54" s="2"/>
      <c r="I54" s="107">
        <f>IF(F54="",SUMIF(Accounts!$A$10:$A$84,C54,Accounts!$D$10:$D$84),0)</f>
        <v>0</v>
      </c>
      <c r="J54" s="30">
        <f>IF(H54&lt;&gt;"",ROUND(H54*(1-F54-I54),2),IF(SETUP!$C$10&lt;&gt;"Y",0,IF(SUMIF(Accounts!A$10:A$84,C54,Accounts!Q$10:Q$84)=1,0,ROUND((D54-E54)*(1-F54-I54)/SETUP!$C$13,2))))</f>
        <v>0</v>
      </c>
      <c r="K54" s="14" t="str">
        <f>IF(SUM(C54:H54)=0,"",IF(T54=0,LOOKUP(C54,Accounts!$A$10:$A$84,Accounts!$B$10:$B$84),"Error!  Invalid Account Number"))</f>
        <v/>
      </c>
      <c r="L54" s="30">
        <f t="shared" si="0"/>
        <v>0</v>
      </c>
      <c r="M54" s="152">
        <f t="shared" si="5"/>
        <v>0</v>
      </c>
      <c r="N54" s="43"/>
      <c r="O54" s="92"/>
      <c r="P54" s="150"/>
      <c r="Q54" s="156">
        <f t="shared" si="7"/>
        <v>0</v>
      </c>
      <c r="R54" s="161">
        <f t="shared" si="4"/>
        <v>0</v>
      </c>
      <c r="S54" s="15">
        <f>SUMIF(Accounts!A$10:A$84,C54,Accounts!A$10:A$84)</f>
        <v>0</v>
      </c>
      <c r="T54" s="15">
        <f t="shared" si="6"/>
        <v>0</v>
      </c>
      <c r="U54" s="15">
        <f t="shared" si="3"/>
        <v>0</v>
      </c>
    </row>
    <row r="55" spans="1:21">
      <c r="A55" s="56"/>
      <c r="B55" s="3"/>
      <c r="C55" s="216"/>
      <c r="D55" s="102"/>
      <c r="E55" s="102"/>
      <c r="F55" s="103"/>
      <c r="G55" s="131"/>
      <c r="H55" s="2"/>
      <c r="I55" s="107">
        <f>IF(F55="",SUMIF(Accounts!$A$10:$A$84,C55,Accounts!$D$10:$D$84),0)</f>
        <v>0</v>
      </c>
      <c r="J55" s="30">
        <f>IF(H55&lt;&gt;"",ROUND(H55*(1-F55-I55),2),IF(SETUP!$C$10&lt;&gt;"Y",0,IF(SUMIF(Accounts!A$10:A$84,C55,Accounts!Q$10:Q$84)=1,0,ROUND((D55-E55)*(1-F55-I55)/SETUP!$C$13,2))))</f>
        <v>0</v>
      </c>
      <c r="K55" s="14" t="str">
        <f>IF(SUM(C55:H55)=0,"",IF(T55=0,LOOKUP(C55,Accounts!$A$10:$A$84,Accounts!$B$10:$B$84),"Error!  Invalid Account Number"))</f>
        <v/>
      </c>
      <c r="L55" s="30">
        <f t="shared" si="0"/>
        <v>0</v>
      </c>
      <c r="M55" s="152">
        <f t="shared" si="5"/>
        <v>0</v>
      </c>
      <c r="N55" s="43"/>
      <c r="O55" s="92"/>
      <c r="P55" s="150"/>
      <c r="Q55" s="156">
        <f t="shared" si="7"/>
        <v>0</v>
      </c>
      <c r="R55" s="161">
        <f t="shared" si="4"/>
        <v>0</v>
      </c>
      <c r="S55" s="15">
        <f>SUMIF(Accounts!A$10:A$84,C55,Accounts!A$10:A$84)</f>
        <v>0</v>
      </c>
      <c r="T55" s="15">
        <f t="shared" si="6"/>
        <v>0</v>
      </c>
      <c r="U55" s="15">
        <f t="shared" si="3"/>
        <v>0</v>
      </c>
    </row>
    <row r="56" spans="1:21">
      <c r="A56" s="56"/>
      <c r="B56" s="3"/>
      <c r="C56" s="216"/>
      <c r="D56" s="102"/>
      <c r="E56" s="102"/>
      <c r="F56" s="103"/>
      <c r="G56" s="131"/>
      <c r="H56" s="2"/>
      <c r="I56" s="107">
        <f>IF(F56="",SUMIF(Accounts!$A$10:$A$84,C56,Accounts!$D$10:$D$84),0)</f>
        <v>0</v>
      </c>
      <c r="J56" s="30">
        <f>IF(H56&lt;&gt;"",ROUND(H56*(1-F56-I56),2),IF(SETUP!$C$10&lt;&gt;"Y",0,IF(SUMIF(Accounts!A$10:A$84,C56,Accounts!Q$10:Q$84)=1,0,ROUND((D56-E56)*(1-F56-I56)/SETUP!$C$13,2))))</f>
        <v>0</v>
      </c>
      <c r="K56" s="14" t="str">
        <f>IF(SUM(C56:H56)=0,"",IF(T56=0,LOOKUP(C56,Accounts!$A$10:$A$84,Accounts!$B$10:$B$84),"Error!  Invalid Account Number"))</f>
        <v/>
      </c>
      <c r="L56" s="30">
        <f t="shared" si="0"/>
        <v>0</v>
      </c>
      <c r="M56" s="152">
        <f t="shared" si="5"/>
        <v>0</v>
      </c>
      <c r="N56" s="43"/>
      <c r="O56" s="92"/>
      <c r="P56" s="150"/>
      <c r="Q56" s="156">
        <f t="shared" si="7"/>
        <v>0</v>
      </c>
      <c r="R56" s="161">
        <f t="shared" si="4"/>
        <v>0</v>
      </c>
      <c r="S56" s="15">
        <f>SUMIF(Accounts!A$10:A$84,C56,Accounts!A$10:A$84)</f>
        <v>0</v>
      </c>
      <c r="T56" s="15">
        <f t="shared" si="6"/>
        <v>0</v>
      </c>
      <c r="U56" s="15">
        <f t="shared" si="3"/>
        <v>0</v>
      </c>
    </row>
    <row r="57" spans="1:21">
      <c r="A57" s="56"/>
      <c r="B57" s="3"/>
      <c r="C57" s="216"/>
      <c r="D57" s="102"/>
      <c r="E57" s="102"/>
      <c r="F57" s="103"/>
      <c r="G57" s="131"/>
      <c r="H57" s="2"/>
      <c r="I57" s="107">
        <f>IF(F57="",SUMIF(Accounts!$A$10:$A$84,C57,Accounts!$D$10:$D$84),0)</f>
        <v>0</v>
      </c>
      <c r="J57" s="30">
        <f>IF(H57&lt;&gt;"",ROUND(H57*(1-F57-I57),2),IF(SETUP!$C$10&lt;&gt;"Y",0,IF(SUMIF(Accounts!A$10:A$84,C57,Accounts!Q$10:Q$84)=1,0,ROUND((D57-E57)*(1-F57-I57)/SETUP!$C$13,2))))</f>
        <v>0</v>
      </c>
      <c r="K57" s="14" t="str">
        <f>IF(SUM(C57:H57)=0,"",IF(T57=0,LOOKUP(C57,Accounts!$A$10:$A$84,Accounts!$B$10:$B$84),"Error!  Invalid Account Number"))</f>
        <v/>
      </c>
      <c r="L57" s="30">
        <f t="shared" si="0"/>
        <v>0</v>
      </c>
      <c r="M57" s="152">
        <f t="shared" si="5"/>
        <v>0</v>
      </c>
      <c r="N57" s="43"/>
      <c r="O57" s="92"/>
      <c r="P57" s="150"/>
      <c r="Q57" s="156">
        <f t="shared" si="7"/>
        <v>0</v>
      </c>
      <c r="R57" s="161">
        <f t="shared" si="4"/>
        <v>0</v>
      </c>
      <c r="S57" s="15">
        <f>SUMIF(Accounts!A$10:A$84,C57,Accounts!A$10:A$84)</f>
        <v>0</v>
      </c>
      <c r="T57" s="15">
        <f t="shared" si="6"/>
        <v>0</v>
      </c>
      <c r="U57" s="15">
        <f t="shared" si="3"/>
        <v>0</v>
      </c>
    </row>
    <row r="58" spans="1:21">
      <c r="A58" s="56"/>
      <c r="B58" s="3"/>
      <c r="C58" s="216"/>
      <c r="D58" s="102"/>
      <c r="E58" s="102"/>
      <c r="F58" s="103"/>
      <c r="G58" s="131"/>
      <c r="H58" s="2"/>
      <c r="I58" s="107">
        <f>IF(F58="",SUMIF(Accounts!$A$10:$A$84,C58,Accounts!$D$10:$D$84),0)</f>
        <v>0</v>
      </c>
      <c r="J58" s="30">
        <f>IF(H58&lt;&gt;"",ROUND(H58*(1-F58-I58),2),IF(SETUP!$C$10&lt;&gt;"Y",0,IF(SUMIF(Accounts!A$10:A$84,C58,Accounts!Q$10:Q$84)=1,0,ROUND((D58-E58)*(1-F58-I58)/SETUP!$C$13,2))))</f>
        <v>0</v>
      </c>
      <c r="K58" s="14" t="str">
        <f>IF(SUM(C58:H58)=0,"",IF(T58=0,LOOKUP(C58,Accounts!$A$10:$A$84,Accounts!$B$10:$B$84),"Error!  Invalid Account Number"))</f>
        <v/>
      </c>
      <c r="L58" s="30">
        <f t="shared" si="0"/>
        <v>0</v>
      </c>
      <c r="M58" s="152">
        <f t="shared" si="5"/>
        <v>0</v>
      </c>
      <c r="N58" s="43"/>
      <c r="O58" s="92"/>
      <c r="P58" s="150"/>
      <c r="Q58" s="156">
        <f t="shared" si="7"/>
        <v>0</v>
      </c>
      <c r="R58" s="161">
        <f t="shared" si="4"/>
        <v>0</v>
      </c>
      <c r="S58" s="15">
        <f>SUMIF(Accounts!A$10:A$84,C58,Accounts!A$10:A$84)</f>
        <v>0</v>
      </c>
      <c r="T58" s="15">
        <f t="shared" si="6"/>
        <v>0</v>
      </c>
      <c r="U58" s="15">
        <f t="shared" si="3"/>
        <v>0</v>
      </c>
    </row>
    <row r="59" spans="1:21">
      <c r="A59" s="56"/>
      <c r="B59" s="3"/>
      <c r="C59" s="216"/>
      <c r="D59" s="102"/>
      <c r="E59" s="102"/>
      <c r="F59" s="103"/>
      <c r="G59" s="131"/>
      <c r="H59" s="2"/>
      <c r="I59" s="107">
        <f>IF(F59="",SUMIF(Accounts!$A$10:$A$84,C59,Accounts!$D$10:$D$84),0)</f>
        <v>0</v>
      </c>
      <c r="J59" s="30">
        <f>IF(H59&lt;&gt;"",ROUND(H59*(1-F59-I59),2),IF(SETUP!$C$10&lt;&gt;"Y",0,IF(SUMIF(Accounts!A$10:A$84,C59,Accounts!Q$10:Q$84)=1,0,ROUND((D59-E59)*(1-F59-I59)/SETUP!$C$13,2))))</f>
        <v>0</v>
      </c>
      <c r="K59" s="14" t="str">
        <f>IF(SUM(C59:H59)=0,"",IF(T59=0,LOOKUP(C59,Accounts!$A$10:$A$84,Accounts!$B$10:$B$84),"Error!  Invalid Account Number"))</f>
        <v/>
      </c>
      <c r="L59" s="30">
        <f t="shared" si="0"/>
        <v>0</v>
      </c>
      <c r="M59" s="152">
        <f t="shared" si="5"/>
        <v>0</v>
      </c>
      <c r="N59" s="43"/>
      <c r="O59" s="92"/>
      <c r="P59" s="150"/>
      <c r="Q59" s="156">
        <f t="shared" si="7"/>
        <v>0</v>
      </c>
      <c r="R59" s="161">
        <f t="shared" si="4"/>
        <v>0</v>
      </c>
      <c r="S59" s="15">
        <f>SUMIF(Accounts!A$10:A$84,C59,Accounts!A$10:A$84)</f>
        <v>0</v>
      </c>
      <c r="T59" s="15">
        <f t="shared" si="6"/>
        <v>0</v>
      </c>
      <c r="U59" s="15">
        <f t="shared" si="3"/>
        <v>0</v>
      </c>
    </row>
    <row r="60" spans="1:21">
      <c r="A60" s="56"/>
      <c r="B60" s="3"/>
      <c r="C60" s="216"/>
      <c r="D60" s="102"/>
      <c r="E60" s="102"/>
      <c r="F60" s="103"/>
      <c r="G60" s="131"/>
      <c r="H60" s="2"/>
      <c r="I60" s="107">
        <f>IF(F60="",SUMIF(Accounts!$A$10:$A$84,C60,Accounts!$D$10:$D$84),0)</f>
        <v>0</v>
      </c>
      <c r="J60" s="30">
        <f>IF(H60&lt;&gt;"",ROUND(H60*(1-F60-I60),2),IF(SETUP!$C$10&lt;&gt;"Y",0,IF(SUMIF(Accounts!A$10:A$84,C60,Accounts!Q$10:Q$84)=1,0,ROUND((D60-E60)*(1-F60-I60)/SETUP!$C$13,2))))</f>
        <v>0</v>
      </c>
      <c r="K60" s="14" t="str">
        <f>IF(SUM(C60:H60)=0,"",IF(T60=0,LOOKUP(C60,Accounts!$A$10:$A$84,Accounts!$B$10:$B$84),"Error!  Invalid Account Number"))</f>
        <v/>
      </c>
      <c r="L60" s="30">
        <f t="shared" si="0"/>
        <v>0</v>
      </c>
      <c r="M60" s="152">
        <f t="shared" si="5"/>
        <v>0</v>
      </c>
      <c r="N60" s="43"/>
      <c r="O60" s="92"/>
      <c r="P60" s="150"/>
      <c r="Q60" s="156">
        <f t="shared" si="7"/>
        <v>0</v>
      </c>
      <c r="R60" s="161">
        <f t="shared" si="4"/>
        <v>0</v>
      </c>
      <c r="S60" s="15">
        <f>SUMIF(Accounts!A$10:A$84,C60,Accounts!A$10:A$84)</f>
        <v>0</v>
      </c>
      <c r="T60" s="15">
        <f t="shared" si="6"/>
        <v>0</v>
      </c>
      <c r="U60" s="15">
        <f t="shared" si="3"/>
        <v>0</v>
      </c>
    </row>
    <row r="61" spans="1:21">
      <c r="A61" s="56"/>
      <c r="B61" s="3"/>
      <c r="C61" s="216"/>
      <c r="D61" s="102"/>
      <c r="E61" s="102"/>
      <c r="F61" s="103"/>
      <c r="G61" s="131"/>
      <c r="H61" s="2"/>
      <c r="I61" s="107">
        <f>IF(F61="",SUMIF(Accounts!$A$10:$A$84,C61,Accounts!$D$10:$D$84),0)</f>
        <v>0</v>
      </c>
      <c r="J61" s="30">
        <f>IF(H61&lt;&gt;"",ROUND(H61*(1-F61-I61),2),IF(SETUP!$C$10&lt;&gt;"Y",0,IF(SUMIF(Accounts!A$10:A$84,C61,Accounts!Q$10:Q$84)=1,0,ROUND((D61-E61)*(1-F61-I61)/SETUP!$C$13,2))))</f>
        <v>0</v>
      </c>
      <c r="K61" s="14" t="str">
        <f>IF(SUM(C61:H61)=0,"",IF(T61=0,LOOKUP(C61,Accounts!$A$10:$A$84,Accounts!$B$10:$B$84),"Error!  Invalid Account Number"))</f>
        <v/>
      </c>
      <c r="L61" s="30">
        <f t="shared" si="0"/>
        <v>0</v>
      </c>
      <c r="M61" s="152">
        <f t="shared" si="5"/>
        <v>0</v>
      </c>
      <c r="N61" s="43"/>
      <c r="O61" s="92"/>
      <c r="P61" s="150"/>
      <c r="Q61" s="156">
        <f t="shared" si="7"/>
        <v>0</v>
      </c>
      <c r="R61" s="161">
        <f t="shared" si="4"/>
        <v>0</v>
      </c>
      <c r="S61" s="15">
        <f>SUMIF(Accounts!A$10:A$84,C61,Accounts!A$10:A$84)</f>
        <v>0</v>
      </c>
      <c r="T61" s="15">
        <f t="shared" si="6"/>
        <v>0</v>
      </c>
      <c r="U61" s="15">
        <f t="shared" si="3"/>
        <v>0</v>
      </c>
    </row>
    <row r="62" spans="1:21">
      <c r="A62" s="56"/>
      <c r="B62" s="3"/>
      <c r="C62" s="216"/>
      <c r="D62" s="102"/>
      <c r="E62" s="102"/>
      <c r="F62" s="103"/>
      <c r="G62" s="131"/>
      <c r="H62" s="2"/>
      <c r="I62" s="107">
        <f>IF(F62="",SUMIF(Accounts!$A$10:$A$84,C62,Accounts!$D$10:$D$84),0)</f>
        <v>0</v>
      </c>
      <c r="J62" s="30">
        <f>IF(H62&lt;&gt;"",ROUND(H62*(1-F62-I62),2),IF(SETUP!$C$10&lt;&gt;"Y",0,IF(SUMIF(Accounts!A$10:A$84,C62,Accounts!Q$10:Q$84)=1,0,ROUND((D62-E62)*(1-F62-I62)/SETUP!$C$13,2))))</f>
        <v>0</v>
      </c>
      <c r="K62" s="14" t="str">
        <f>IF(SUM(C62:H62)=0,"",IF(T62=0,LOOKUP(C62,Accounts!$A$10:$A$84,Accounts!$B$10:$B$84),"Error!  Invalid Account Number"))</f>
        <v/>
      </c>
      <c r="L62" s="30">
        <f t="shared" si="0"/>
        <v>0</v>
      </c>
      <c r="M62" s="152">
        <f t="shared" si="5"/>
        <v>0</v>
      </c>
      <c r="N62" s="43"/>
      <c r="O62" s="92"/>
      <c r="P62" s="150"/>
      <c r="Q62" s="156">
        <f t="shared" si="7"/>
        <v>0</v>
      </c>
      <c r="R62" s="161">
        <f t="shared" si="4"/>
        <v>0</v>
      </c>
      <c r="S62" s="15">
        <f>SUMIF(Accounts!A$10:A$84,C62,Accounts!A$10:A$84)</f>
        <v>0</v>
      </c>
      <c r="T62" s="15">
        <f t="shared" si="6"/>
        <v>0</v>
      </c>
      <c r="U62" s="15">
        <f t="shared" si="3"/>
        <v>0</v>
      </c>
    </row>
    <row r="63" spans="1:21">
      <c r="A63" s="56"/>
      <c r="B63" s="3"/>
      <c r="C63" s="216"/>
      <c r="D63" s="102"/>
      <c r="E63" s="102"/>
      <c r="F63" s="103"/>
      <c r="G63" s="131"/>
      <c r="H63" s="2"/>
      <c r="I63" s="107">
        <f>IF(F63="",SUMIF(Accounts!$A$10:$A$84,C63,Accounts!$D$10:$D$84),0)</f>
        <v>0</v>
      </c>
      <c r="J63" s="30">
        <f>IF(H63&lt;&gt;"",ROUND(H63*(1-F63-I63),2),IF(SETUP!$C$10&lt;&gt;"Y",0,IF(SUMIF(Accounts!A$10:A$84,C63,Accounts!Q$10:Q$84)=1,0,ROUND((D63-E63)*(1-F63-I63)/SETUP!$C$13,2))))</f>
        <v>0</v>
      </c>
      <c r="K63" s="14" t="str">
        <f>IF(SUM(C63:H63)=0,"",IF(T63=0,LOOKUP(C63,Accounts!$A$10:$A$84,Accounts!$B$10:$B$84),"Error!  Invalid Account Number"))</f>
        <v/>
      </c>
      <c r="L63" s="30">
        <f t="shared" si="0"/>
        <v>0</v>
      </c>
      <c r="M63" s="152">
        <f t="shared" si="5"/>
        <v>0</v>
      </c>
      <c r="N63" s="43"/>
      <c r="O63" s="92"/>
      <c r="P63" s="150"/>
      <c r="Q63" s="156">
        <f t="shared" si="7"/>
        <v>0</v>
      </c>
      <c r="R63" s="161">
        <f t="shared" si="4"/>
        <v>0</v>
      </c>
      <c r="S63" s="15">
        <f>SUMIF(Accounts!A$10:A$84,C63,Accounts!A$10:A$84)</f>
        <v>0</v>
      </c>
      <c r="T63" s="15">
        <f t="shared" si="6"/>
        <v>0</v>
      </c>
      <c r="U63" s="15">
        <f t="shared" si="3"/>
        <v>0</v>
      </c>
    </row>
    <row r="64" spans="1:21">
      <c r="A64" s="56"/>
      <c r="B64" s="3"/>
      <c r="C64" s="216"/>
      <c r="D64" s="102"/>
      <c r="E64" s="102"/>
      <c r="F64" s="103"/>
      <c r="G64" s="131"/>
      <c r="H64" s="2"/>
      <c r="I64" s="107">
        <f>IF(F64="",SUMIF(Accounts!$A$10:$A$84,C64,Accounts!$D$10:$D$84),0)</f>
        <v>0</v>
      </c>
      <c r="J64" s="30">
        <f>IF(H64&lt;&gt;"",ROUND(H64*(1-F64-I64),2),IF(SETUP!$C$10&lt;&gt;"Y",0,IF(SUMIF(Accounts!A$10:A$84,C64,Accounts!Q$10:Q$84)=1,0,ROUND((D64-E64)*(1-F64-I64)/SETUP!$C$13,2))))</f>
        <v>0</v>
      </c>
      <c r="K64" s="14" t="str">
        <f>IF(SUM(C64:H64)=0,"",IF(T64=0,LOOKUP(C64,Accounts!$A$10:$A$84,Accounts!$B$10:$B$84),"Error!  Invalid Account Number"))</f>
        <v/>
      </c>
      <c r="L64" s="30">
        <f t="shared" si="0"/>
        <v>0</v>
      </c>
      <c r="M64" s="152">
        <f t="shared" si="5"/>
        <v>0</v>
      </c>
      <c r="N64" s="43"/>
      <c r="O64" s="92"/>
      <c r="P64" s="150"/>
      <c r="Q64" s="156">
        <f t="shared" si="7"/>
        <v>0</v>
      </c>
      <c r="R64" s="161">
        <f t="shared" si="4"/>
        <v>0</v>
      </c>
      <c r="S64" s="15">
        <f>SUMIF(Accounts!A$10:A$84,C64,Accounts!A$10:A$84)</f>
        <v>0</v>
      </c>
      <c r="T64" s="15">
        <f t="shared" si="6"/>
        <v>0</v>
      </c>
      <c r="U64" s="15">
        <f t="shared" si="3"/>
        <v>0</v>
      </c>
    </row>
    <row r="65" spans="1:21">
      <c r="A65" s="56"/>
      <c r="B65" s="3"/>
      <c r="C65" s="216"/>
      <c r="D65" s="102"/>
      <c r="E65" s="102"/>
      <c r="F65" s="103"/>
      <c r="G65" s="131"/>
      <c r="H65" s="2"/>
      <c r="I65" s="107">
        <f>IF(F65="",SUMIF(Accounts!$A$10:$A$84,C65,Accounts!$D$10:$D$84),0)</f>
        <v>0</v>
      </c>
      <c r="J65" s="30">
        <f>IF(H65&lt;&gt;"",ROUND(H65*(1-F65-I65),2),IF(SETUP!$C$10&lt;&gt;"Y",0,IF(SUMIF(Accounts!A$10:A$84,C65,Accounts!Q$10:Q$84)=1,0,ROUND((D65-E65)*(1-F65-I65)/SETUP!$C$13,2))))</f>
        <v>0</v>
      </c>
      <c r="K65" s="14" t="str">
        <f>IF(SUM(C65:H65)=0,"",IF(T65=0,LOOKUP(C65,Accounts!$A$10:$A$84,Accounts!$B$10:$B$84),"Error!  Invalid Account Number"))</f>
        <v/>
      </c>
      <c r="L65" s="30">
        <f t="shared" si="0"/>
        <v>0</v>
      </c>
      <c r="M65" s="152">
        <f t="shared" si="5"/>
        <v>0</v>
      </c>
      <c r="N65" s="43"/>
      <c r="O65" s="92"/>
      <c r="P65" s="150"/>
      <c r="Q65" s="156">
        <f t="shared" si="7"/>
        <v>0</v>
      </c>
      <c r="R65" s="161">
        <f t="shared" si="4"/>
        <v>0</v>
      </c>
      <c r="S65" s="15">
        <f>SUMIF(Accounts!A$10:A$84,C65,Accounts!A$10:A$84)</f>
        <v>0</v>
      </c>
      <c r="T65" s="15">
        <f t="shared" si="6"/>
        <v>0</v>
      </c>
      <c r="U65" s="15">
        <f t="shared" si="3"/>
        <v>0</v>
      </c>
    </row>
    <row r="66" spans="1:21">
      <c r="A66" s="56"/>
      <c r="B66" s="3"/>
      <c r="C66" s="216"/>
      <c r="D66" s="102"/>
      <c r="E66" s="102"/>
      <c r="F66" s="103"/>
      <c r="G66" s="131"/>
      <c r="H66" s="2"/>
      <c r="I66" s="107">
        <f>IF(F66="",SUMIF(Accounts!$A$10:$A$84,C66,Accounts!$D$10:$D$84),0)</f>
        <v>0</v>
      </c>
      <c r="J66" s="30">
        <f>IF(H66&lt;&gt;"",ROUND(H66*(1-F66-I66),2),IF(SETUP!$C$10&lt;&gt;"Y",0,IF(SUMIF(Accounts!A$10:A$84,C66,Accounts!Q$10:Q$84)=1,0,ROUND((D66-E66)*(1-F66-I66)/SETUP!$C$13,2))))</f>
        <v>0</v>
      </c>
      <c r="K66" s="14" t="str">
        <f>IF(SUM(C66:H66)=0,"",IF(T66=0,LOOKUP(C66,Accounts!$A$10:$A$84,Accounts!$B$10:$B$84),"Error!  Invalid Account Number"))</f>
        <v/>
      </c>
      <c r="L66" s="30">
        <f t="shared" si="0"/>
        <v>0</v>
      </c>
      <c r="M66" s="152">
        <f t="shared" si="5"/>
        <v>0</v>
      </c>
      <c r="N66" s="43"/>
      <c r="O66" s="92"/>
      <c r="P66" s="150"/>
      <c r="Q66" s="156">
        <f t="shared" si="7"/>
        <v>0</v>
      </c>
      <c r="R66" s="161">
        <f t="shared" si="4"/>
        <v>0</v>
      </c>
      <c r="S66" s="15">
        <f>SUMIF(Accounts!A$10:A$84,C66,Accounts!A$10:A$84)</f>
        <v>0</v>
      </c>
      <c r="T66" s="15">
        <f t="shared" si="6"/>
        <v>0</v>
      </c>
      <c r="U66" s="15">
        <f t="shared" si="3"/>
        <v>0</v>
      </c>
    </row>
    <row r="67" spans="1:21">
      <c r="A67" s="56"/>
      <c r="B67" s="3"/>
      <c r="C67" s="216"/>
      <c r="D67" s="102"/>
      <c r="E67" s="102"/>
      <c r="F67" s="103"/>
      <c r="G67" s="131"/>
      <c r="H67" s="2"/>
      <c r="I67" s="107">
        <f>IF(F67="",SUMIF(Accounts!$A$10:$A$84,C67,Accounts!$D$10:$D$84),0)</f>
        <v>0</v>
      </c>
      <c r="J67" s="30">
        <f>IF(H67&lt;&gt;"",ROUND(H67*(1-F67-I67),2),IF(SETUP!$C$10&lt;&gt;"Y",0,IF(SUMIF(Accounts!A$10:A$84,C67,Accounts!Q$10:Q$84)=1,0,ROUND((D67-E67)*(1-F67-I67)/SETUP!$C$13,2))))</f>
        <v>0</v>
      </c>
      <c r="K67" s="14" t="str">
        <f>IF(SUM(C67:H67)=0,"",IF(T67=0,LOOKUP(C67,Accounts!$A$10:$A$84,Accounts!$B$10:$B$84),"Error!  Invalid Account Number"))</f>
        <v/>
      </c>
      <c r="L67" s="30">
        <f t="shared" si="0"/>
        <v>0</v>
      </c>
      <c r="M67" s="152">
        <f t="shared" si="5"/>
        <v>0</v>
      </c>
      <c r="N67" s="43"/>
      <c r="O67" s="92"/>
      <c r="P67" s="150"/>
      <c r="Q67" s="156">
        <f t="shared" si="7"/>
        <v>0</v>
      </c>
      <c r="R67" s="161">
        <f t="shared" si="4"/>
        <v>0</v>
      </c>
      <c r="S67" s="15">
        <f>SUMIF(Accounts!A$10:A$84,C67,Accounts!A$10:A$84)</f>
        <v>0</v>
      </c>
      <c r="T67" s="15">
        <f t="shared" si="6"/>
        <v>0</v>
      </c>
      <c r="U67" s="15">
        <f t="shared" si="3"/>
        <v>0</v>
      </c>
    </row>
    <row r="68" spans="1:21">
      <c r="A68" s="56"/>
      <c r="B68" s="3"/>
      <c r="C68" s="216"/>
      <c r="D68" s="102"/>
      <c r="E68" s="102"/>
      <c r="F68" s="103"/>
      <c r="G68" s="131"/>
      <c r="H68" s="2"/>
      <c r="I68" s="107">
        <f>IF(F68="",SUMIF(Accounts!$A$10:$A$84,C68,Accounts!$D$10:$D$84),0)</f>
        <v>0</v>
      </c>
      <c r="J68" s="30">
        <f>IF(H68&lt;&gt;"",ROUND(H68*(1-F68-I68),2),IF(SETUP!$C$10&lt;&gt;"Y",0,IF(SUMIF(Accounts!A$10:A$84,C68,Accounts!Q$10:Q$84)=1,0,ROUND((D68-E68)*(1-F68-I68)/SETUP!$C$13,2))))</f>
        <v>0</v>
      </c>
      <c r="K68" s="14" t="str">
        <f>IF(SUM(C68:H68)=0,"",IF(T68=0,LOOKUP(C68,Accounts!$A$10:$A$84,Accounts!$B$10:$B$84),"Error!  Invalid Account Number"))</f>
        <v/>
      </c>
      <c r="L68" s="30">
        <f t="shared" si="0"/>
        <v>0</v>
      </c>
      <c r="M68" s="152">
        <f t="shared" si="5"/>
        <v>0</v>
      </c>
      <c r="N68" s="43"/>
      <c r="O68" s="92"/>
      <c r="P68" s="150"/>
      <c r="Q68" s="156">
        <f t="shared" si="7"/>
        <v>0</v>
      </c>
      <c r="R68" s="161">
        <f t="shared" si="4"/>
        <v>0</v>
      </c>
      <c r="S68" s="15">
        <f>SUMIF(Accounts!A$10:A$84,C68,Accounts!A$10:A$84)</f>
        <v>0</v>
      </c>
      <c r="T68" s="15">
        <f t="shared" si="6"/>
        <v>0</v>
      </c>
      <c r="U68" s="15">
        <f t="shared" si="3"/>
        <v>0</v>
      </c>
    </row>
    <row r="69" spans="1:21">
      <c r="A69" s="56"/>
      <c r="B69" s="3"/>
      <c r="C69" s="216"/>
      <c r="D69" s="102"/>
      <c r="E69" s="102"/>
      <c r="F69" s="103"/>
      <c r="G69" s="131"/>
      <c r="H69" s="2"/>
      <c r="I69" s="107">
        <f>IF(F69="",SUMIF(Accounts!$A$10:$A$84,C69,Accounts!$D$10:$D$84),0)</f>
        <v>0</v>
      </c>
      <c r="J69" s="30">
        <f>IF(H69&lt;&gt;"",ROUND(H69*(1-F69-I69),2),IF(SETUP!$C$10&lt;&gt;"Y",0,IF(SUMIF(Accounts!A$10:A$84,C69,Accounts!Q$10:Q$84)=1,0,ROUND((D69-E69)*(1-F69-I69)/SETUP!$C$13,2))))</f>
        <v>0</v>
      </c>
      <c r="K69" s="14" t="str">
        <f>IF(SUM(C69:H69)=0,"",IF(T69=0,LOOKUP(C69,Accounts!$A$10:$A$84,Accounts!$B$10:$B$84),"Error!  Invalid Account Number"))</f>
        <v/>
      </c>
      <c r="L69" s="30">
        <f t="shared" si="0"/>
        <v>0</v>
      </c>
      <c r="M69" s="152">
        <f t="shared" si="5"/>
        <v>0</v>
      </c>
      <c r="N69" s="43"/>
      <c r="O69" s="92"/>
      <c r="P69" s="150"/>
      <c r="Q69" s="156">
        <f t="shared" si="7"/>
        <v>0</v>
      </c>
      <c r="R69" s="161">
        <f t="shared" si="4"/>
        <v>0</v>
      </c>
      <c r="S69" s="15">
        <f>SUMIF(Accounts!A$10:A$84,C69,Accounts!A$10:A$84)</f>
        <v>0</v>
      </c>
      <c r="T69" s="15">
        <f t="shared" si="6"/>
        <v>0</v>
      </c>
      <c r="U69" s="15">
        <f t="shared" si="3"/>
        <v>0</v>
      </c>
    </row>
    <row r="70" spans="1:21">
      <c r="A70" s="56"/>
      <c r="B70" s="3"/>
      <c r="C70" s="216"/>
      <c r="D70" s="102"/>
      <c r="E70" s="102"/>
      <c r="F70" s="103"/>
      <c r="G70" s="131"/>
      <c r="H70" s="2"/>
      <c r="I70" s="107">
        <f>IF(F70="",SUMIF(Accounts!$A$10:$A$84,C70,Accounts!$D$10:$D$84),0)</f>
        <v>0</v>
      </c>
      <c r="J70" s="30">
        <f>IF(H70&lt;&gt;"",ROUND(H70*(1-F70-I70),2),IF(SETUP!$C$10&lt;&gt;"Y",0,IF(SUMIF(Accounts!A$10:A$84,C70,Accounts!Q$10:Q$84)=1,0,ROUND((D70-E70)*(1-F70-I70)/SETUP!$C$13,2))))</f>
        <v>0</v>
      </c>
      <c r="K70" s="14" t="str">
        <f>IF(SUM(C70:H70)=0,"",IF(T70=0,LOOKUP(C70,Accounts!$A$10:$A$84,Accounts!$B$10:$B$84),"Error!  Invalid Account Number"))</f>
        <v/>
      </c>
      <c r="L70" s="30">
        <f t="shared" si="0"/>
        <v>0</v>
      </c>
      <c r="M70" s="152">
        <f t="shared" si="5"/>
        <v>0</v>
      </c>
      <c r="N70" s="43"/>
      <c r="O70" s="92"/>
      <c r="P70" s="150"/>
      <c r="Q70" s="156">
        <f t="shared" si="7"/>
        <v>0</v>
      </c>
      <c r="R70" s="161">
        <f t="shared" si="4"/>
        <v>0</v>
      </c>
      <c r="S70" s="15">
        <f>SUMIF(Accounts!A$10:A$84,C70,Accounts!A$10:A$84)</f>
        <v>0</v>
      </c>
      <c r="T70" s="15">
        <f t="shared" si="6"/>
        <v>0</v>
      </c>
      <c r="U70" s="15">
        <f t="shared" si="3"/>
        <v>0</v>
      </c>
    </row>
    <row r="71" spans="1:21">
      <c r="A71" s="56"/>
      <c r="B71" s="3"/>
      <c r="C71" s="216"/>
      <c r="D71" s="102"/>
      <c r="E71" s="102"/>
      <c r="F71" s="103"/>
      <c r="G71" s="131"/>
      <c r="H71" s="2"/>
      <c r="I71" s="107">
        <f>IF(F71="",SUMIF(Accounts!$A$10:$A$84,C71,Accounts!$D$10:$D$84),0)</f>
        <v>0</v>
      </c>
      <c r="J71" s="30">
        <f>IF(H71&lt;&gt;"",ROUND(H71*(1-F71-I71),2),IF(SETUP!$C$10&lt;&gt;"Y",0,IF(SUMIF(Accounts!A$10:A$84,C71,Accounts!Q$10:Q$84)=1,0,ROUND((D71-E71)*(1-F71-I71)/SETUP!$C$13,2))))</f>
        <v>0</v>
      </c>
      <c r="K71" s="14" t="str">
        <f>IF(SUM(C71:H71)=0,"",IF(T71=0,LOOKUP(C71,Accounts!$A$10:$A$84,Accounts!$B$10:$B$84),"Error!  Invalid Account Number"))</f>
        <v/>
      </c>
      <c r="L71" s="30">
        <f t="shared" si="0"/>
        <v>0</v>
      </c>
      <c r="M71" s="152">
        <f t="shared" si="5"/>
        <v>0</v>
      </c>
      <c r="N71" s="43"/>
      <c r="O71" s="92"/>
      <c r="P71" s="150"/>
      <c r="Q71" s="156">
        <f t="shared" si="7"/>
        <v>0</v>
      </c>
      <c r="R71" s="161">
        <f t="shared" si="4"/>
        <v>0</v>
      </c>
      <c r="S71" s="15">
        <f>SUMIF(Accounts!A$10:A$84,C71,Accounts!A$10:A$84)</f>
        <v>0</v>
      </c>
      <c r="T71" s="15">
        <f t="shared" si="6"/>
        <v>0</v>
      </c>
      <c r="U71" s="15">
        <f t="shared" si="3"/>
        <v>0</v>
      </c>
    </row>
    <row r="72" spans="1:21">
      <c r="A72" s="56"/>
      <c r="B72" s="3"/>
      <c r="C72" s="216"/>
      <c r="D72" s="102"/>
      <c r="E72" s="102"/>
      <c r="F72" s="103"/>
      <c r="G72" s="131"/>
      <c r="H72" s="2"/>
      <c r="I72" s="107">
        <f>IF(F72="",SUMIF(Accounts!$A$10:$A$84,C72,Accounts!$D$10:$D$84),0)</f>
        <v>0</v>
      </c>
      <c r="J72" s="30">
        <f>IF(H72&lt;&gt;"",ROUND(H72*(1-F72-I72),2),IF(SETUP!$C$10&lt;&gt;"Y",0,IF(SUMIF(Accounts!A$10:A$84,C72,Accounts!Q$10:Q$84)=1,0,ROUND((D72-E72)*(1-F72-I72)/SETUP!$C$13,2))))</f>
        <v>0</v>
      </c>
      <c r="K72" s="14" t="str">
        <f>IF(SUM(C72:H72)=0,"",IF(T72=0,LOOKUP(C72,Accounts!$A$10:$A$84,Accounts!$B$10:$B$84),"Error!  Invalid Account Number"))</f>
        <v/>
      </c>
      <c r="L72" s="30">
        <f t="shared" ref="L72:L135" si="8">D72-E72-J72-M72</f>
        <v>0</v>
      </c>
      <c r="M72" s="152">
        <f t="shared" si="5"/>
        <v>0</v>
      </c>
      <c r="N72" s="43"/>
      <c r="O72" s="92"/>
      <c r="P72" s="150"/>
      <c r="Q72" s="156">
        <f t="shared" si="7"/>
        <v>0</v>
      </c>
      <c r="R72" s="161">
        <f t="shared" si="4"/>
        <v>0</v>
      </c>
      <c r="S72" s="15">
        <f>SUMIF(Accounts!A$10:A$84,C72,Accounts!A$10:A$84)</f>
        <v>0</v>
      </c>
      <c r="T72" s="15">
        <f t="shared" si="6"/>
        <v>0</v>
      </c>
      <c r="U72" s="15">
        <f t="shared" ref="U72:U135" si="9">IF(OR(AND(D72-E72&lt;0,J72&gt;0),AND(D72-E72&gt;0,J72&lt;0)),1,0)</f>
        <v>0</v>
      </c>
    </row>
    <row r="73" spans="1:21">
      <c r="A73" s="56"/>
      <c r="B73" s="3"/>
      <c r="C73" s="216"/>
      <c r="D73" s="102"/>
      <c r="E73" s="102"/>
      <c r="F73" s="103"/>
      <c r="G73" s="131"/>
      <c r="H73" s="2"/>
      <c r="I73" s="107">
        <f>IF(F73="",SUMIF(Accounts!$A$10:$A$84,C73,Accounts!$D$10:$D$84),0)</f>
        <v>0</v>
      </c>
      <c r="J73" s="30">
        <f>IF(H73&lt;&gt;"",ROUND(H73*(1-F73-I73),2),IF(SETUP!$C$10&lt;&gt;"Y",0,IF(SUMIF(Accounts!A$10:A$84,C73,Accounts!Q$10:Q$84)=1,0,ROUND((D73-E73)*(1-F73-I73)/SETUP!$C$13,2))))</f>
        <v>0</v>
      </c>
      <c r="K73" s="14" t="str">
        <f>IF(SUM(C73:H73)=0,"",IF(T73=0,LOOKUP(C73,Accounts!$A$10:$A$84,Accounts!$B$10:$B$84),"Error!  Invalid Account Number"))</f>
        <v/>
      </c>
      <c r="L73" s="30">
        <f t="shared" si="8"/>
        <v>0</v>
      </c>
      <c r="M73" s="152">
        <f t="shared" si="5"/>
        <v>0</v>
      </c>
      <c r="N73" s="43"/>
      <c r="O73" s="92"/>
      <c r="P73" s="150"/>
      <c r="Q73" s="156">
        <f t="shared" si="7"/>
        <v>0</v>
      </c>
      <c r="R73" s="161">
        <f t="shared" ref="R73:R136" si="10">J73+Q73</f>
        <v>0</v>
      </c>
      <c r="S73" s="15">
        <f>SUMIF(Accounts!A$10:A$84,C73,Accounts!A$10:A$84)</f>
        <v>0</v>
      </c>
      <c r="T73" s="15">
        <f t="shared" si="6"/>
        <v>0</v>
      </c>
      <c r="U73" s="15">
        <f t="shared" si="9"/>
        <v>0</v>
      </c>
    </row>
    <row r="74" spans="1:21">
      <c r="A74" s="56"/>
      <c r="B74" s="3"/>
      <c r="C74" s="216"/>
      <c r="D74" s="102"/>
      <c r="E74" s="102"/>
      <c r="F74" s="103"/>
      <c r="G74" s="131"/>
      <c r="H74" s="2"/>
      <c r="I74" s="107">
        <f>IF(F74="",SUMIF(Accounts!$A$10:$A$84,C74,Accounts!$D$10:$D$84),0)</f>
        <v>0</v>
      </c>
      <c r="J74" s="30">
        <f>IF(H74&lt;&gt;"",ROUND(H74*(1-F74-I74),2),IF(SETUP!$C$10&lt;&gt;"Y",0,IF(SUMIF(Accounts!A$10:A$84,C74,Accounts!Q$10:Q$84)=1,0,ROUND((D74-E74)*(1-F74-I74)/SETUP!$C$13,2))))</f>
        <v>0</v>
      </c>
      <c r="K74" s="14" t="str">
        <f>IF(SUM(C74:H74)=0,"",IF(T74=0,LOOKUP(C74,Accounts!$A$10:$A$84,Accounts!$B$10:$B$84),"Error!  Invalid Account Number"))</f>
        <v/>
      </c>
      <c r="L74" s="30">
        <f t="shared" si="8"/>
        <v>0</v>
      </c>
      <c r="M74" s="152">
        <f t="shared" ref="M74:M137" si="11">ROUND((D74-E74)*(F74+I74),2)</f>
        <v>0</v>
      </c>
      <c r="N74" s="43"/>
      <c r="O74" s="92"/>
      <c r="P74" s="150"/>
      <c r="Q74" s="156">
        <f t="shared" si="7"/>
        <v>0</v>
      </c>
      <c r="R74" s="161">
        <f t="shared" si="10"/>
        <v>0</v>
      </c>
      <c r="S74" s="15">
        <f>SUMIF(Accounts!A$10:A$84,C74,Accounts!A$10:A$84)</f>
        <v>0</v>
      </c>
      <c r="T74" s="15">
        <f t="shared" ref="T74:T137" si="12">IF(AND(SUM(D74:H74)&lt;&gt;0,C74=0),1,IF(S74=C74,0,1))</f>
        <v>0</v>
      </c>
      <c r="U74" s="15">
        <f t="shared" si="9"/>
        <v>0</v>
      </c>
    </row>
    <row r="75" spans="1:21">
      <c r="A75" s="56"/>
      <c r="B75" s="3"/>
      <c r="C75" s="216"/>
      <c r="D75" s="102"/>
      <c r="E75" s="102"/>
      <c r="F75" s="103"/>
      <c r="G75" s="131"/>
      <c r="H75" s="2"/>
      <c r="I75" s="107">
        <f>IF(F75="",SUMIF(Accounts!$A$10:$A$84,C75,Accounts!$D$10:$D$84),0)</f>
        <v>0</v>
      </c>
      <c r="J75" s="30">
        <f>IF(H75&lt;&gt;"",ROUND(H75*(1-F75-I75),2),IF(SETUP!$C$10&lt;&gt;"Y",0,IF(SUMIF(Accounts!A$10:A$84,C75,Accounts!Q$10:Q$84)=1,0,ROUND((D75-E75)*(1-F75-I75)/SETUP!$C$13,2))))</f>
        <v>0</v>
      </c>
      <c r="K75" s="14" t="str">
        <f>IF(SUM(C75:H75)=0,"",IF(T75=0,LOOKUP(C75,Accounts!$A$10:$A$84,Accounts!$B$10:$B$84),"Error!  Invalid Account Number"))</f>
        <v/>
      </c>
      <c r="L75" s="30">
        <f t="shared" si="8"/>
        <v>0</v>
      </c>
      <c r="M75" s="152">
        <f t="shared" si="11"/>
        <v>0</v>
      </c>
      <c r="N75" s="43"/>
      <c r="O75" s="92"/>
      <c r="P75" s="150"/>
      <c r="Q75" s="156">
        <f t="shared" ref="Q75:Q138" si="13">IF(AND(C75&gt;=101,C75&lt;=120),-J75,0)</f>
        <v>0</v>
      </c>
      <c r="R75" s="161">
        <f t="shared" si="10"/>
        <v>0</v>
      </c>
      <c r="S75" s="15">
        <f>SUMIF(Accounts!A$10:A$84,C75,Accounts!A$10:A$84)</f>
        <v>0</v>
      </c>
      <c r="T75" s="15">
        <f t="shared" si="12"/>
        <v>0</v>
      </c>
      <c r="U75" s="15">
        <f t="shared" si="9"/>
        <v>0</v>
      </c>
    </row>
    <row r="76" spans="1:21">
      <c r="A76" s="56"/>
      <c r="B76" s="3"/>
      <c r="C76" s="216"/>
      <c r="D76" s="102"/>
      <c r="E76" s="102"/>
      <c r="F76" s="103"/>
      <c r="G76" s="131"/>
      <c r="H76" s="2"/>
      <c r="I76" s="107">
        <f>IF(F76="",SUMIF(Accounts!$A$10:$A$84,C76,Accounts!$D$10:$D$84),0)</f>
        <v>0</v>
      </c>
      <c r="J76" s="30">
        <f>IF(H76&lt;&gt;"",ROUND(H76*(1-F76-I76),2),IF(SETUP!$C$10&lt;&gt;"Y",0,IF(SUMIF(Accounts!A$10:A$84,C76,Accounts!Q$10:Q$84)=1,0,ROUND((D76-E76)*(1-F76-I76)/SETUP!$C$13,2))))</f>
        <v>0</v>
      </c>
      <c r="K76" s="14" t="str">
        <f>IF(SUM(C76:H76)=0,"",IF(T76=0,LOOKUP(C76,Accounts!$A$10:$A$84,Accounts!$B$10:$B$84),"Error!  Invalid Account Number"))</f>
        <v/>
      </c>
      <c r="L76" s="30">
        <f t="shared" si="8"/>
        <v>0</v>
      </c>
      <c r="M76" s="152">
        <f t="shared" si="11"/>
        <v>0</v>
      </c>
      <c r="N76" s="43"/>
      <c r="O76" s="92"/>
      <c r="P76" s="150"/>
      <c r="Q76" s="156">
        <f t="shared" si="13"/>
        <v>0</v>
      </c>
      <c r="R76" s="161">
        <f t="shared" si="10"/>
        <v>0</v>
      </c>
      <c r="S76" s="15">
        <f>SUMIF(Accounts!A$10:A$84,C76,Accounts!A$10:A$84)</f>
        <v>0</v>
      </c>
      <c r="T76" s="15">
        <f t="shared" si="12"/>
        <v>0</v>
      </c>
      <c r="U76" s="15">
        <f t="shared" si="9"/>
        <v>0</v>
      </c>
    </row>
    <row r="77" spans="1:21">
      <c r="A77" s="56"/>
      <c r="B77" s="3"/>
      <c r="C77" s="216"/>
      <c r="D77" s="102"/>
      <c r="E77" s="102"/>
      <c r="F77" s="103"/>
      <c r="G77" s="131"/>
      <c r="H77" s="2"/>
      <c r="I77" s="107">
        <f>IF(F77="",SUMIF(Accounts!$A$10:$A$84,C77,Accounts!$D$10:$D$84),0)</f>
        <v>0</v>
      </c>
      <c r="J77" s="30">
        <f>IF(H77&lt;&gt;"",ROUND(H77*(1-F77-I77),2),IF(SETUP!$C$10&lt;&gt;"Y",0,IF(SUMIF(Accounts!A$10:A$84,C77,Accounts!Q$10:Q$84)=1,0,ROUND((D77-E77)*(1-F77-I77)/SETUP!$C$13,2))))</f>
        <v>0</v>
      </c>
      <c r="K77" s="14" t="str">
        <f>IF(SUM(C77:H77)=0,"",IF(T77=0,LOOKUP(C77,Accounts!$A$10:$A$84,Accounts!$B$10:$B$84),"Error!  Invalid Account Number"))</f>
        <v/>
      </c>
      <c r="L77" s="30">
        <f t="shared" si="8"/>
        <v>0</v>
      </c>
      <c r="M77" s="152">
        <f t="shared" si="11"/>
        <v>0</v>
      </c>
      <c r="N77" s="43"/>
      <c r="O77" s="92"/>
      <c r="P77" s="150"/>
      <c r="Q77" s="156">
        <f t="shared" si="13"/>
        <v>0</v>
      </c>
      <c r="R77" s="161">
        <f t="shared" si="10"/>
        <v>0</v>
      </c>
      <c r="S77" s="15">
        <f>SUMIF(Accounts!A$10:A$84,C77,Accounts!A$10:A$84)</f>
        <v>0</v>
      </c>
      <c r="T77" s="15">
        <f t="shared" si="12"/>
        <v>0</v>
      </c>
      <c r="U77" s="15">
        <f t="shared" si="9"/>
        <v>0</v>
      </c>
    </row>
    <row r="78" spans="1:21">
      <c r="A78" s="56"/>
      <c r="B78" s="3"/>
      <c r="C78" s="216"/>
      <c r="D78" s="102"/>
      <c r="E78" s="102"/>
      <c r="F78" s="103"/>
      <c r="G78" s="131"/>
      <c r="H78" s="2"/>
      <c r="I78" s="107">
        <f>IF(F78="",SUMIF(Accounts!$A$10:$A$84,C78,Accounts!$D$10:$D$84),0)</f>
        <v>0</v>
      </c>
      <c r="J78" s="30">
        <f>IF(H78&lt;&gt;"",ROUND(H78*(1-F78-I78),2),IF(SETUP!$C$10&lt;&gt;"Y",0,IF(SUMIF(Accounts!A$10:A$84,C78,Accounts!Q$10:Q$84)=1,0,ROUND((D78-E78)*(1-F78-I78)/SETUP!$C$13,2))))</f>
        <v>0</v>
      </c>
      <c r="K78" s="14" t="str">
        <f>IF(SUM(C78:H78)=0,"",IF(T78=0,LOOKUP(C78,Accounts!$A$10:$A$84,Accounts!$B$10:$B$84),"Error!  Invalid Account Number"))</f>
        <v/>
      </c>
      <c r="L78" s="30">
        <f t="shared" si="8"/>
        <v>0</v>
      </c>
      <c r="M78" s="152">
        <f t="shared" si="11"/>
        <v>0</v>
      </c>
      <c r="N78" s="43"/>
      <c r="O78" s="92"/>
      <c r="P78" s="150"/>
      <c r="Q78" s="156">
        <f t="shared" si="13"/>
        <v>0</v>
      </c>
      <c r="R78" s="161">
        <f t="shared" si="10"/>
        <v>0</v>
      </c>
      <c r="S78" s="15">
        <f>SUMIF(Accounts!A$10:A$84,C78,Accounts!A$10:A$84)</f>
        <v>0</v>
      </c>
      <c r="T78" s="15">
        <f t="shared" si="12"/>
        <v>0</v>
      </c>
      <c r="U78" s="15">
        <f t="shared" si="9"/>
        <v>0</v>
      </c>
    </row>
    <row r="79" spans="1:21">
      <c r="A79" s="56"/>
      <c r="B79" s="3"/>
      <c r="C79" s="216"/>
      <c r="D79" s="102"/>
      <c r="E79" s="102"/>
      <c r="F79" s="103"/>
      <c r="G79" s="131"/>
      <c r="H79" s="2"/>
      <c r="I79" s="107">
        <f>IF(F79="",SUMIF(Accounts!$A$10:$A$84,C79,Accounts!$D$10:$D$84),0)</f>
        <v>0</v>
      </c>
      <c r="J79" s="30">
        <f>IF(H79&lt;&gt;"",ROUND(H79*(1-F79-I79),2),IF(SETUP!$C$10&lt;&gt;"Y",0,IF(SUMIF(Accounts!A$10:A$84,C79,Accounts!Q$10:Q$84)=1,0,ROUND((D79-E79)*(1-F79-I79)/SETUP!$C$13,2))))</f>
        <v>0</v>
      </c>
      <c r="K79" s="14" t="str">
        <f>IF(SUM(C79:H79)=0,"",IF(T79=0,LOOKUP(C79,Accounts!$A$10:$A$84,Accounts!$B$10:$B$84),"Error!  Invalid Account Number"))</f>
        <v/>
      </c>
      <c r="L79" s="30">
        <f t="shared" si="8"/>
        <v>0</v>
      </c>
      <c r="M79" s="152">
        <f t="shared" si="11"/>
        <v>0</v>
      </c>
      <c r="N79" s="43"/>
      <c r="O79" s="92"/>
      <c r="P79" s="150"/>
      <c r="Q79" s="156">
        <f t="shared" si="13"/>
        <v>0</v>
      </c>
      <c r="R79" s="161">
        <f t="shared" si="10"/>
        <v>0</v>
      </c>
      <c r="S79" s="15">
        <f>SUMIF(Accounts!A$10:A$84,C79,Accounts!A$10:A$84)</f>
        <v>0</v>
      </c>
      <c r="T79" s="15">
        <f t="shared" si="12"/>
        <v>0</v>
      </c>
      <c r="U79" s="15">
        <f t="shared" si="9"/>
        <v>0</v>
      </c>
    </row>
    <row r="80" spans="1:21">
      <c r="A80" s="56"/>
      <c r="B80" s="3"/>
      <c r="C80" s="216"/>
      <c r="D80" s="102"/>
      <c r="E80" s="102"/>
      <c r="F80" s="103"/>
      <c r="G80" s="131"/>
      <c r="H80" s="2"/>
      <c r="I80" s="107">
        <f>IF(F80="",SUMIF(Accounts!$A$10:$A$84,C80,Accounts!$D$10:$D$84),0)</f>
        <v>0</v>
      </c>
      <c r="J80" s="30">
        <f>IF(H80&lt;&gt;"",ROUND(H80*(1-F80-I80),2),IF(SETUP!$C$10&lt;&gt;"Y",0,IF(SUMIF(Accounts!A$10:A$84,C80,Accounts!Q$10:Q$84)=1,0,ROUND((D80-E80)*(1-F80-I80)/SETUP!$C$13,2))))</f>
        <v>0</v>
      </c>
      <c r="K80" s="14" t="str">
        <f>IF(SUM(C80:H80)=0,"",IF(T80=0,LOOKUP(C80,Accounts!$A$10:$A$84,Accounts!$B$10:$B$84),"Error!  Invalid Account Number"))</f>
        <v/>
      </c>
      <c r="L80" s="30">
        <f t="shared" si="8"/>
        <v>0</v>
      </c>
      <c r="M80" s="152">
        <f t="shared" si="11"/>
        <v>0</v>
      </c>
      <c r="N80" s="43"/>
      <c r="O80" s="92"/>
      <c r="P80" s="150"/>
      <c r="Q80" s="156">
        <f t="shared" si="13"/>
        <v>0</v>
      </c>
      <c r="R80" s="161">
        <f t="shared" si="10"/>
        <v>0</v>
      </c>
      <c r="S80" s="15">
        <f>SUMIF(Accounts!A$10:A$84,C80,Accounts!A$10:A$84)</f>
        <v>0</v>
      </c>
      <c r="T80" s="15">
        <f t="shared" si="12"/>
        <v>0</v>
      </c>
      <c r="U80" s="15">
        <f t="shared" si="9"/>
        <v>0</v>
      </c>
    </row>
    <row r="81" spans="1:21">
      <c r="A81" s="56"/>
      <c r="B81" s="3"/>
      <c r="C81" s="216"/>
      <c r="D81" s="102"/>
      <c r="E81" s="102"/>
      <c r="F81" s="103"/>
      <c r="G81" s="131"/>
      <c r="H81" s="2"/>
      <c r="I81" s="107">
        <f>IF(F81="",SUMIF(Accounts!$A$10:$A$84,C81,Accounts!$D$10:$D$84),0)</f>
        <v>0</v>
      </c>
      <c r="J81" s="30">
        <f>IF(H81&lt;&gt;"",ROUND(H81*(1-F81-I81),2),IF(SETUP!$C$10&lt;&gt;"Y",0,IF(SUMIF(Accounts!A$10:A$84,C81,Accounts!Q$10:Q$84)=1,0,ROUND((D81-E81)*(1-F81-I81)/SETUP!$C$13,2))))</f>
        <v>0</v>
      </c>
      <c r="K81" s="14" t="str">
        <f>IF(SUM(C81:H81)=0,"",IF(T81=0,LOOKUP(C81,Accounts!$A$10:$A$84,Accounts!$B$10:$B$84),"Error!  Invalid Account Number"))</f>
        <v/>
      </c>
      <c r="L81" s="30">
        <f t="shared" si="8"/>
        <v>0</v>
      </c>
      <c r="M81" s="152">
        <f t="shared" si="11"/>
        <v>0</v>
      </c>
      <c r="N81" s="43"/>
      <c r="O81" s="92"/>
      <c r="P81" s="150"/>
      <c r="Q81" s="156">
        <f t="shared" si="13"/>
        <v>0</v>
      </c>
      <c r="R81" s="161">
        <f t="shared" si="10"/>
        <v>0</v>
      </c>
      <c r="S81" s="15">
        <f>SUMIF(Accounts!A$10:A$84,C81,Accounts!A$10:A$84)</f>
        <v>0</v>
      </c>
      <c r="T81" s="15">
        <f t="shared" si="12"/>
        <v>0</v>
      </c>
      <c r="U81" s="15">
        <f t="shared" si="9"/>
        <v>0</v>
      </c>
    </row>
    <row r="82" spans="1:21">
      <c r="A82" s="56"/>
      <c r="B82" s="3"/>
      <c r="C82" s="216"/>
      <c r="D82" s="102"/>
      <c r="E82" s="102"/>
      <c r="F82" s="103"/>
      <c r="G82" s="131"/>
      <c r="H82" s="2"/>
      <c r="I82" s="107">
        <f>IF(F82="",SUMIF(Accounts!$A$10:$A$84,C82,Accounts!$D$10:$D$84),0)</f>
        <v>0</v>
      </c>
      <c r="J82" s="30">
        <f>IF(H82&lt;&gt;"",ROUND(H82*(1-F82-I82),2),IF(SETUP!$C$10&lt;&gt;"Y",0,IF(SUMIF(Accounts!A$10:A$84,C82,Accounts!Q$10:Q$84)=1,0,ROUND((D82-E82)*(1-F82-I82)/SETUP!$C$13,2))))</f>
        <v>0</v>
      </c>
      <c r="K82" s="14" t="str">
        <f>IF(SUM(C82:H82)=0,"",IF(T82=0,LOOKUP(C82,Accounts!$A$10:$A$84,Accounts!$B$10:$B$84),"Error!  Invalid Account Number"))</f>
        <v/>
      </c>
      <c r="L82" s="30">
        <f t="shared" si="8"/>
        <v>0</v>
      </c>
      <c r="M82" s="152">
        <f t="shared" si="11"/>
        <v>0</v>
      </c>
      <c r="N82" s="43"/>
      <c r="O82" s="92"/>
      <c r="P82" s="150"/>
      <c r="Q82" s="156">
        <f t="shared" si="13"/>
        <v>0</v>
      </c>
      <c r="R82" s="161">
        <f t="shared" si="10"/>
        <v>0</v>
      </c>
      <c r="S82" s="15">
        <f>SUMIF(Accounts!A$10:A$84,C82,Accounts!A$10:A$84)</f>
        <v>0</v>
      </c>
      <c r="T82" s="15">
        <f t="shared" si="12"/>
        <v>0</v>
      </c>
      <c r="U82" s="15">
        <f t="shared" si="9"/>
        <v>0</v>
      </c>
    </row>
    <row r="83" spans="1:21">
      <c r="A83" s="56"/>
      <c r="B83" s="3"/>
      <c r="C83" s="216"/>
      <c r="D83" s="102"/>
      <c r="E83" s="102"/>
      <c r="F83" s="103"/>
      <c r="G83" s="131"/>
      <c r="H83" s="2"/>
      <c r="I83" s="107">
        <f>IF(F83="",SUMIF(Accounts!$A$10:$A$84,C83,Accounts!$D$10:$D$84),0)</f>
        <v>0</v>
      </c>
      <c r="J83" s="30">
        <f>IF(H83&lt;&gt;"",ROUND(H83*(1-F83-I83),2),IF(SETUP!$C$10&lt;&gt;"Y",0,IF(SUMIF(Accounts!A$10:A$84,C83,Accounts!Q$10:Q$84)=1,0,ROUND((D83-E83)*(1-F83-I83)/SETUP!$C$13,2))))</f>
        <v>0</v>
      </c>
      <c r="K83" s="14" t="str">
        <f>IF(SUM(C83:H83)=0,"",IF(T83=0,LOOKUP(C83,Accounts!$A$10:$A$84,Accounts!$B$10:$B$84),"Error!  Invalid Account Number"))</f>
        <v/>
      </c>
      <c r="L83" s="30">
        <f t="shared" si="8"/>
        <v>0</v>
      </c>
      <c r="M83" s="152">
        <f t="shared" si="11"/>
        <v>0</v>
      </c>
      <c r="N83" s="43"/>
      <c r="O83" s="92"/>
      <c r="P83" s="150"/>
      <c r="Q83" s="156">
        <f t="shared" si="13"/>
        <v>0</v>
      </c>
      <c r="R83" s="161">
        <f t="shared" si="10"/>
        <v>0</v>
      </c>
      <c r="S83" s="15">
        <f>SUMIF(Accounts!A$10:A$84,C83,Accounts!A$10:A$84)</f>
        <v>0</v>
      </c>
      <c r="T83" s="15">
        <f t="shared" si="12"/>
        <v>0</v>
      </c>
      <c r="U83" s="15">
        <f t="shared" si="9"/>
        <v>0</v>
      </c>
    </row>
    <row r="84" spans="1:21">
      <c r="A84" s="56"/>
      <c r="B84" s="3"/>
      <c r="C84" s="216"/>
      <c r="D84" s="102"/>
      <c r="E84" s="102"/>
      <c r="F84" s="103"/>
      <c r="G84" s="131"/>
      <c r="H84" s="2"/>
      <c r="I84" s="107">
        <f>IF(F84="",SUMIF(Accounts!$A$10:$A$84,C84,Accounts!$D$10:$D$84),0)</f>
        <v>0</v>
      </c>
      <c r="J84" s="30">
        <f>IF(H84&lt;&gt;"",ROUND(H84*(1-F84-I84),2),IF(SETUP!$C$10&lt;&gt;"Y",0,IF(SUMIF(Accounts!A$10:A$84,C84,Accounts!Q$10:Q$84)=1,0,ROUND((D84-E84)*(1-F84-I84)/SETUP!$C$13,2))))</f>
        <v>0</v>
      </c>
      <c r="K84" s="14" t="str">
        <f>IF(SUM(C84:H84)=0,"",IF(T84=0,LOOKUP(C84,Accounts!$A$10:$A$84,Accounts!$B$10:$B$84),"Error!  Invalid Account Number"))</f>
        <v/>
      </c>
      <c r="L84" s="30">
        <f t="shared" si="8"/>
        <v>0</v>
      </c>
      <c r="M84" s="152">
        <f t="shared" si="11"/>
        <v>0</v>
      </c>
      <c r="N84" s="43"/>
      <c r="O84" s="92"/>
      <c r="P84" s="150"/>
      <c r="Q84" s="156">
        <f t="shared" si="13"/>
        <v>0</v>
      </c>
      <c r="R84" s="161">
        <f t="shared" si="10"/>
        <v>0</v>
      </c>
      <c r="S84" s="15">
        <f>SUMIF(Accounts!A$10:A$84,C84,Accounts!A$10:A$84)</f>
        <v>0</v>
      </c>
      <c r="T84" s="15">
        <f t="shared" si="12"/>
        <v>0</v>
      </c>
      <c r="U84" s="15">
        <f t="shared" si="9"/>
        <v>0</v>
      </c>
    </row>
    <row r="85" spans="1:21">
      <c r="A85" s="56"/>
      <c r="B85" s="3"/>
      <c r="C85" s="216"/>
      <c r="D85" s="102"/>
      <c r="E85" s="102"/>
      <c r="F85" s="103"/>
      <c r="G85" s="131"/>
      <c r="H85" s="2"/>
      <c r="I85" s="107">
        <f>IF(F85="",SUMIF(Accounts!$A$10:$A$84,C85,Accounts!$D$10:$D$84),0)</f>
        <v>0</v>
      </c>
      <c r="J85" s="30">
        <f>IF(H85&lt;&gt;"",ROUND(H85*(1-F85-I85),2),IF(SETUP!$C$10&lt;&gt;"Y",0,IF(SUMIF(Accounts!A$10:A$84,C85,Accounts!Q$10:Q$84)=1,0,ROUND((D85-E85)*(1-F85-I85)/SETUP!$C$13,2))))</f>
        <v>0</v>
      </c>
      <c r="K85" s="14" t="str">
        <f>IF(SUM(C85:H85)=0,"",IF(T85=0,LOOKUP(C85,Accounts!$A$10:$A$84,Accounts!$B$10:$B$84),"Error!  Invalid Account Number"))</f>
        <v/>
      </c>
      <c r="L85" s="30">
        <f t="shared" si="8"/>
        <v>0</v>
      </c>
      <c r="M85" s="152">
        <f t="shared" si="11"/>
        <v>0</v>
      </c>
      <c r="N85" s="43"/>
      <c r="O85" s="92"/>
      <c r="P85" s="150"/>
      <c r="Q85" s="156">
        <f t="shared" si="13"/>
        <v>0</v>
      </c>
      <c r="R85" s="161">
        <f t="shared" si="10"/>
        <v>0</v>
      </c>
      <c r="S85" s="15">
        <f>SUMIF(Accounts!A$10:A$84,C85,Accounts!A$10:A$84)</f>
        <v>0</v>
      </c>
      <c r="T85" s="15">
        <f t="shared" si="12"/>
        <v>0</v>
      </c>
      <c r="U85" s="15">
        <f t="shared" si="9"/>
        <v>0</v>
      </c>
    </row>
    <row r="86" spans="1:21">
      <c r="A86" s="56"/>
      <c r="B86" s="3"/>
      <c r="C86" s="216"/>
      <c r="D86" s="102"/>
      <c r="E86" s="102"/>
      <c r="F86" s="103"/>
      <c r="G86" s="131"/>
      <c r="H86" s="2"/>
      <c r="I86" s="107">
        <f>IF(F86="",SUMIF(Accounts!$A$10:$A$84,C86,Accounts!$D$10:$D$84),0)</f>
        <v>0</v>
      </c>
      <c r="J86" s="30">
        <f>IF(H86&lt;&gt;"",ROUND(H86*(1-F86-I86),2),IF(SETUP!$C$10&lt;&gt;"Y",0,IF(SUMIF(Accounts!A$10:A$84,C86,Accounts!Q$10:Q$84)=1,0,ROUND((D86-E86)*(1-F86-I86)/SETUP!$C$13,2))))</f>
        <v>0</v>
      </c>
      <c r="K86" s="14" t="str">
        <f>IF(SUM(C86:H86)=0,"",IF(T86=0,LOOKUP(C86,Accounts!$A$10:$A$84,Accounts!$B$10:$B$84),"Error!  Invalid Account Number"))</f>
        <v/>
      </c>
      <c r="L86" s="30">
        <f t="shared" si="8"/>
        <v>0</v>
      </c>
      <c r="M86" s="152">
        <f t="shared" si="11"/>
        <v>0</v>
      </c>
      <c r="N86" s="43"/>
      <c r="O86" s="92"/>
      <c r="P86" s="150"/>
      <c r="Q86" s="156">
        <f t="shared" si="13"/>
        <v>0</v>
      </c>
      <c r="R86" s="161">
        <f t="shared" si="10"/>
        <v>0</v>
      </c>
      <c r="S86" s="15">
        <f>SUMIF(Accounts!A$10:A$84,C86,Accounts!A$10:A$84)</f>
        <v>0</v>
      </c>
      <c r="T86" s="15">
        <f t="shared" si="12"/>
        <v>0</v>
      </c>
      <c r="U86" s="15">
        <f t="shared" si="9"/>
        <v>0</v>
      </c>
    </row>
    <row r="87" spans="1:21">
      <c r="A87" s="56"/>
      <c r="B87" s="3"/>
      <c r="C87" s="216"/>
      <c r="D87" s="102"/>
      <c r="E87" s="102"/>
      <c r="F87" s="103"/>
      <c r="G87" s="131"/>
      <c r="H87" s="2"/>
      <c r="I87" s="107">
        <f>IF(F87="",SUMIF(Accounts!$A$10:$A$84,C87,Accounts!$D$10:$D$84),0)</f>
        <v>0</v>
      </c>
      <c r="J87" s="30">
        <f>IF(H87&lt;&gt;"",ROUND(H87*(1-F87-I87),2),IF(SETUP!$C$10&lt;&gt;"Y",0,IF(SUMIF(Accounts!A$10:A$84,C87,Accounts!Q$10:Q$84)=1,0,ROUND((D87-E87)*(1-F87-I87)/SETUP!$C$13,2))))</f>
        <v>0</v>
      </c>
      <c r="K87" s="14" t="str">
        <f>IF(SUM(C87:H87)=0,"",IF(T87=0,LOOKUP(C87,Accounts!$A$10:$A$84,Accounts!$B$10:$B$84),"Error!  Invalid Account Number"))</f>
        <v/>
      </c>
      <c r="L87" s="30">
        <f t="shared" si="8"/>
        <v>0</v>
      </c>
      <c r="M87" s="152">
        <f t="shared" si="11"/>
        <v>0</v>
      </c>
      <c r="N87" s="43"/>
      <c r="O87" s="92"/>
      <c r="P87" s="150"/>
      <c r="Q87" s="156">
        <f t="shared" si="13"/>
        <v>0</v>
      </c>
      <c r="R87" s="161">
        <f t="shared" si="10"/>
        <v>0</v>
      </c>
      <c r="S87" s="15">
        <f>SUMIF(Accounts!A$10:A$84,C87,Accounts!A$10:A$84)</f>
        <v>0</v>
      </c>
      <c r="T87" s="15">
        <f t="shared" si="12"/>
        <v>0</v>
      </c>
      <c r="U87" s="15">
        <f t="shared" si="9"/>
        <v>0</v>
      </c>
    </row>
    <row r="88" spans="1:21">
      <c r="A88" s="56"/>
      <c r="B88" s="3"/>
      <c r="C88" s="216"/>
      <c r="D88" s="102"/>
      <c r="E88" s="102"/>
      <c r="F88" s="103"/>
      <c r="G88" s="131"/>
      <c r="H88" s="2"/>
      <c r="I88" s="107">
        <f>IF(F88="",SUMIF(Accounts!$A$10:$A$84,C88,Accounts!$D$10:$D$84),0)</f>
        <v>0</v>
      </c>
      <c r="J88" s="30">
        <f>IF(H88&lt;&gt;"",ROUND(H88*(1-F88-I88),2),IF(SETUP!$C$10&lt;&gt;"Y",0,IF(SUMIF(Accounts!A$10:A$84,C88,Accounts!Q$10:Q$84)=1,0,ROUND((D88-E88)*(1-F88-I88)/SETUP!$C$13,2))))</f>
        <v>0</v>
      </c>
      <c r="K88" s="14" t="str">
        <f>IF(SUM(C88:H88)=0,"",IF(T88=0,LOOKUP(C88,Accounts!$A$10:$A$84,Accounts!$B$10:$B$84),"Error!  Invalid Account Number"))</f>
        <v/>
      </c>
      <c r="L88" s="30">
        <f t="shared" si="8"/>
        <v>0</v>
      </c>
      <c r="M88" s="152">
        <f t="shared" si="11"/>
        <v>0</v>
      </c>
      <c r="N88" s="43"/>
      <c r="O88" s="92"/>
      <c r="P88" s="150"/>
      <c r="Q88" s="156">
        <f t="shared" si="13"/>
        <v>0</v>
      </c>
      <c r="R88" s="161">
        <f t="shared" si="10"/>
        <v>0</v>
      </c>
      <c r="S88" s="15">
        <f>SUMIF(Accounts!A$10:A$84,C88,Accounts!A$10:A$84)</f>
        <v>0</v>
      </c>
      <c r="T88" s="15">
        <f t="shared" si="12"/>
        <v>0</v>
      </c>
      <c r="U88" s="15">
        <f t="shared" si="9"/>
        <v>0</v>
      </c>
    </row>
    <row r="89" spans="1:21">
      <c r="A89" s="56"/>
      <c r="B89" s="3"/>
      <c r="C89" s="216"/>
      <c r="D89" s="102"/>
      <c r="E89" s="102"/>
      <c r="F89" s="103"/>
      <c r="G89" s="131"/>
      <c r="H89" s="2"/>
      <c r="I89" s="107">
        <f>IF(F89="",SUMIF(Accounts!$A$10:$A$84,C89,Accounts!$D$10:$D$84),0)</f>
        <v>0</v>
      </c>
      <c r="J89" s="30">
        <f>IF(H89&lt;&gt;"",ROUND(H89*(1-F89-I89),2),IF(SETUP!$C$10&lt;&gt;"Y",0,IF(SUMIF(Accounts!A$10:A$84,C89,Accounts!Q$10:Q$84)=1,0,ROUND((D89-E89)*(1-F89-I89)/SETUP!$C$13,2))))</f>
        <v>0</v>
      </c>
      <c r="K89" s="14" t="str">
        <f>IF(SUM(C89:H89)=0,"",IF(T89=0,LOOKUP(C89,Accounts!$A$10:$A$84,Accounts!$B$10:$B$84),"Error!  Invalid Account Number"))</f>
        <v/>
      </c>
      <c r="L89" s="30">
        <f t="shared" si="8"/>
        <v>0</v>
      </c>
      <c r="M89" s="152">
        <f t="shared" si="11"/>
        <v>0</v>
      </c>
      <c r="N89" s="43"/>
      <c r="O89" s="92"/>
      <c r="P89" s="150"/>
      <c r="Q89" s="156">
        <f t="shared" si="13"/>
        <v>0</v>
      </c>
      <c r="R89" s="161">
        <f t="shared" si="10"/>
        <v>0</v>
      </c>
      <c r="S89" s="15">
        <f>SUMIF(Accounts!A$10:A$84,C89,Accounts!A$10:A$84)</f>
        <v>0</v>
      </c>
      <c r="T89" s="15">
        <f t="shared" si="12"/>
        <v>0</v>
      </c>
      <c r="U89" s="15">
        <f t="shared" si="9"/>
        <v>0</v>
      </c>
    </row>
    <row r="90" spans="1:21">
      <c r="A90" s="56"/>
      <c r="B90" s="3"/>
      <c r="C90" s="216"/>
      <c r="D90" s="102"/>
      <c r="E90" s="102"/>
      <c r="F90" s="103"/>
      <c r="G90" s="131"/>
      <c r="H90" s="2"/>
      <c r="I90" s="107">
        <f>IF(F90="",SUMIF(Accounts!$A$10:$A$84,C90,Accounts!$D$10:$D$84),0)</f>
        <v>0</v>
      </c>
      <c r="J90" s="30">
        <f>IF(H90&lt;&gt;"",ROUND(H90*(1-F90-I90),2),IF(SETUP!$C$10&lt;&gt;"Y",0,IF(SUMIF(Accounts!A$10:A$84,C90,Accounts!Q$10:Q$84)=1,0,ROUND((D90-E90)*(1-F90-I90)/SETUP!$C$13,2))))</f>
        <v>0</v>
      </c>
      <c r="K90" s="14" t="str">
        <f>IF(SUM(C90:H90)=0,"",IF(T90=0,LOOKUP(C90,Accounts!$A$10:$A$84,Accounts!$B$10:$B$84),"Error!  Invalid Account Number"))</f>
        <v/>
      </c>
      <c r="L90" s="30">
        <f t="shared" si="8"/>
        <v>0</v>
      </c>
      <c r="M90" s="152">
        <f t="shared" si="11"/>
        <v>0</v>
      </c>
      <c r="N90" s="43"/>
      <c r="O90" s="92"/>
      <c r="P90" s="150"/>
      <c r="Q90" s="156">
        <f t="shared" si="13"/>
        <v>0</v>
      </c>
      <c r="R90" s="161">
        <f t="shared" si="10"/>
        <v>0</v>
      </c>
      <c r="S90" s="15">
        <f>SUMIF(Accounts!A$10:A$84,C90,Accounts!A$10:A$84)</f>
        <v>0</v>
      </c>
      <c r="T90" s="15">
        <f t="shared" si="12"/>
        <v>0</v>
      </c>
      <c r="U90" s="15">
        <f t="shared" si="9"/>
        <v>0</v>
      </c>
    </row>
    <row r="91" spans="1:21">
      <c r="A91" s="56"/>
      <c r="B91" s="3"/>
      <c r="C91" s="216"/>
      <c r="D91" s="102"/>
      <c r="E91" s="102"/>
      <c r="F91" s="103"/>
      <c r="G91" s="131"/>
      <c r="H91" s="2"/>
      <c r="I91" s="107">
        <f>IF(F91="",SUMIF(Accounts!$A$10:$A$84,C91,Accounts!$D$10:$D$84),0)</f>
        <v>0</v>
      </c>
      <c r="J91" s="30">
        <f>IF(H91&lt;&gt;"",ROUND(H91*(1-F91-I91),2),IF(SETUP!$C$10&lt;&gt;"Y",0,IF(SUMIF(Accounts!A$10:A$84,C91,Accounts!Q$10:Q$84)=1,0,ROUND((D91-E91)*(1-F91-I91)/SETUP!$C$13,2))))</f>
        <v>0</v>
      </c>
      <c r="K91" s="14" t="str">
        <f>IF(SUM(C91:H91)=0,"",IF(T91=0,LOOKUP(C91,Accounts!$A$10:$A$84,Accounts!$B$10:$B$84),"Error!  Invalid Account Number"))</f>
        <v/>
      </c>
      <c r="L91" s="30">
        <f t="shared" si="8"/>
        <v>0</v>
      </c>
      <c r="M91" s="152">
        <f t="shared" si="11"/>
        <v>0</v>
      </c>
      <c r="N91" s="43"/>
      <c r="O91" s="92"/>
      <c r="P91" s="150"/>
      <c r="Q91" s="156">
        <f t="shared" si="13"/>
        <v>0</v>
      </c>
      <c r="R91" s="161">
        <f t="shared" si="10"/>
        <v>0</v>
      </c>
      <c r="S91" s="15">
        <f>SUMIF(Accounts!A$10:A$84,C91,Accounts!A$10:A$84)</f>
        <v>0</v>
      </c>
      <c r="T91" s="15">
        <f t="shared" si="12"/>
        <v>0</v>
      </c>
      <c r="U91" s="15">
        <f t="shared" si="9"/>
        <v>0</v>
      </c>
    </row>
    <row r="92" spans="1:21">
      <c r="A92" s="56"/>
      <c r="B92" s="3"/>
      <c r="C92" s="216"/>
      <c r="D92" s="102"/>
      <c r="E92" s="102"/>
      <c r="F92" s="103"/>
      <c r="G92" s="131"/>
      <c r="H92" s="2"/>
      <c r="I92" s="107">
        <f>IF(F92="",SUMIF(Accounts!$A$10:$A$84,C92,Accounts!$D$10:$D$84),0)</f>
        <v>0</v>
      </c>
      <c r="J92" s="30">
        <f>IF(H92&lt;&gt;"",ROUND(H92*(1-F92-I92),2),IF(SETUP!$C$10&lt;&gt;"Y",0,IF(SUMIF(Accounts!A$10:A$84,C92,Accounts!Q$10:Q$84)=1,0,ROUND((D92-E92)*(1-F92-I92)/SETUP!$C$13,2))))</f>
        <v>0</v>
      </c>
      <c r="K92" s="14" t="str">
        <f>IF(SUM(C92:H92)=0,"",IF(T92=0,LOOKUP(C92,Accounts!$A$10:$A$84,Accounts!$B$10:$B$84),"Error!  Invalid Account Number"))</f>
        <v/>
      </c>
      <c r="L92" s="30">
        <f t="shared" si="8"/>
        <v>0</v>
      </c>
      <c r="M92" s="152">
        <f t="shared" si="11"/>
        <v>0</v>
      </c>
      <c r="N92" s="43"/>
      <c r="O92" s="92"/>
      <c r="P92" s="150"/>
      <c r="Q92" s="156">
        <f t="shared" si="13"/>
        <v>0</v>
      </c>
      <c r="R92" s="161">
        <f t="shared" si="10"/>
        <v>0</v>
      </c>
      <c r="S92" s="15">
        <f>SUMIF(Accounts!A$10:A$84,C92,Accounts!A$10:A$84)</f>
        <v>0</v>
      </c>
      <c r="T92" s="15">
        <f t="shared" si="12"/>
        <v>0</v>
      </c>
      <c r="U92" s="15">
        <f t="shared" si="9"/>
        <v>0</v>
      </c>
    </row>
    <row r="93" spans="1:21">
      <c r="A93" s="56"/>
      <c r="B93" s="3"/>
      <c r="C93" s="216"/>
      <c r="D93" s="102"/>
      <c r="E93" s="102"/>
      <c r="F93" s="103"/>
      <c r="G93" s="131"/>
      <c r="H93" s="2"/>
      <c r="I93" s="107">
        <f>IF(F93="",SUMIF(Accounts!$A$10:$A$84,C93,Accounts!$D$10:$D$84),0)</f>
        <v>0</v>
      </c>
      <c r="J93" s="30">
        <f>IF(H93&lt;&gt;"",ROUND(H93*(1-F93-I93),2),IF(SETUP!$C$10&lt;&gt;"Y",0,IF(SUMIF(Accounts!A$10:A$84,C93,Accounts!Q$10:Q$84)=1,0,ROUND((D93-E93)*(1-F93-I93)/SETUP!$C$13,2))))</f>
        <v>0</v>
      </c>
      <c r="K93" s="14" t="str">
        <f>IF(SUM(C93:H93)=0,"",IF(T93=0,LOOKUP(C93,Accounts!$A$10:$A$84,Accounts!$B$10:$B$84),"Error!  Invalid Account Number"))</f>
        <v/>
      </c>
      <c r="L93" s="30">
        <f t="shared" si="8"/>
        <v>0</v>
      </c>
      <c r="M93" s="152">
        <f t="shared" si="11"/>
        <v>0</v>
      </c>
      <c r="N93" s="43"/>
      <c r="O93" s="92"/>
      <c r="P93" s="150"/>
      <c r="Q93" s="156">
        <f t="shared" si="13"/>
        <v>0</v>
      </c>
      <c r="R93" s="161">
        <f t="shared" si="10"/>
        <v>0</v>
      </c>
      <c r="S93" s="15">
        <f>SUMIF(Accounts!A$10:A$84,C93,Accounts!A$10:A$84)</f>
        <v>0</v>
      </c>
      <c r="T93" s="15">
        <f t="shared" si="12"/>
        <v>0</v>
      </c>
      <c r="U93" s="15">
        <f t="shared" si="9"/>
        <v>0</v>
      </c>
    </row>
    <row r="94" spans="1:21">
      <c r="A94" s="56"/>
      <c r="B94" s="3"/>
      <c r="C94" s="216"/>
      <c r="D94" s="102"/>
      <c r="E94" s="102"/>
      <c r="F94" s="103"/>
      <c r="G94" s="131"/>
      <c r="H94" s="2"/>
      <c r="I94" s="107">
        <f>IF(F94="",SUMIF(Accounts!$A$10:$A$84,C94,Accounts!$D$10:$D$84),0)</f>
        <v>0</v>
      </c>
      <c r="J94" s="30">
        <f>IF(H94&lt;&gt;"",ROUND(H94*(1-F94-I94),2),IF(SETUP!$C$10&lt;&gt;"Y",0,IF(SUMIF(Accounts!A$10:A$84,C94,Accounts!Q$10:Q$84)=1,0,ROUND((D94-E94)*(1-F94-I94)/SETUP!$C$13,2))))</f>
        <v>0</v>
      </c>
      <c r="K94" s="14" t="str">
        <f>IF(SUM(C94:H94)=0,"",IF(T94=0,LOOKUP(C94,Accounts!$A$10:$A$84,Accounts!$B$10:$B$84),"Error!  Invalid Account Number"))</f>
        <v/>
      </c>
      <c r="L94" s="30">
        <f t="shared" si="8"/>
        <v>0</v>
      </c>
      <c r="M94" s="152">
        <f t="shared" si="11"/>
        <v>0</v>
      </c>
      <c r="N94" s="43"/>
      <c r="O94" s="92"/>
      <c r="P94" s="150"/>
      <c r="Q94" s="156">
        <f t="shared" si="13"/>
        <v>0</v>
      </c>
      <c r="R94" s="161">
        <f t="shared" si="10"/>
        <v>0</v>
      </c>
      <c r="S94" s="15">
        <f>SUMIF(Accounts!A$10:A$84,C94,Accounts!A$10:A$84)</f>
        <v>0</v>
      </c>
      <c r="T94" s="15">
        <f t="shared" si="12"/>
        <v>0</v>
      </c>
      <c r="U94" s="15">
        <f t="shared" si="9"/>
        <v>0</v>
      </c>
    </row>
    <row r="95" spans="1:21">
      <c r="A95" s="56"/>
      <c r="B95" s="3"/>
      <c r="C95" s="216"/>
      <c r="D95" s="102"/>
      <c r="E95" s="102"/>
      <c r="F95" s="103"/>
      <c r="G95" s="131"/>
      <c r="H95" s="2"/>
      <c r="I95" s="107">
        <f>IF(F95="",SUMIF(Accounts!$A$10:$A$84,C95,Accounts!$D$10:$D$84),0)</f>
        <v>0</v>
      </c>
      <c r="J95" s="30">
        <f>IF(H95&lt;&gt;"",ROUND(H95*(1-F95-I95),2),IF(SETUP!$C$10&lt;&gt;"Y",0,IF(SUMIF(Accounts!A$10:A$84,C95,Accounts!Q$10:Q$84)=1,0,ROUND((D95-E95)*(1-F95-I95)/SETUP!$C$13,2))))</f>
        <v>0</v>
      </c>
      <c r="K95" s="14" t="str">
        <f>IF(SUM(C95:H95)=0,"",IF(T95=0,LOOKUP(C95,Accounts!$A$10:$A$84,Accounts!$B$10:$B$84),"Error!  Invalid Account Number"))</f>
        <v/>
      </c>
      <c r="L95" s="30">
        <f t="shared" si="8"/>
        <v>0</v>
      </c>
      <c r="M95" s="152">
        <f t="shared" si="11"/>
        <v>0</v>
      </c>
      <c r="N95" s="43"/>
      <c r="O95" s="92"/>
      <c r="P95" s="150"/>
      <c r="Q95" s="156">
        <f t="shared" si="13"/>
        <v>0</v>
      </c>
      <c r="R95" s="161">
        <f t="shared" si="10"/>
        <v>0</v>
      </c>
      <c r="S95" s="15">
        <f>SUMIF(Accounts!A$10:A$84,C95,Accounts!A$10:A$84)</f>
        <v>0</v>
      </c>
      <c r="T95" s="15">
        <f t="shared" si="12"/>
        <v>0</v>
      </c>
      <c r="U95" s="15">
        <f t="shared" si="9"/>
        <v>0</v>
      </c>
    </row>
    <row r="96" spans="1:21">
      <c r="A96" s="56"/>
      <c r="B96" s="3"/>
      <c r="C96" s="216"/>
      <c r="D96" s="102"/>
      <c r="E96" s="102"/>
      <c r="F96" s="103"/>
      <c r="G96" s="131"/>
      <c r="H96" s="2"/>
      <c r="I96" s="107">
        <f>IF(F96="",SUMIF(Accounts!$A$10:$A$84,C96,Accounts!$D$10:$D$84),0)</f>
        <v>0</v>
      </c>
      <c r="J96" s="30">
        <f>IF(H96&lt;&gt;"",ROUND(H96*(1-F96-I96),2),IF(SETUP!$C$10&lt;&gt;"Y",0,IF(SUMIF(Accounts!A$10:A$84,C96,Accounts!Q$10:Q$84)=1,0,ROUND((D96-E96)*(1-F96-I96)/SETUP!$C$13,2))))</f>
        <v>0</v>
      </c>
      <c r="K96" s="14" t="str">
        <f>IF(SUM(C96:H96)=0,"",IF(T96=0,LOOKUP(C96,Accounts!$A$10:$A$84,Accounts!$B$10:$B$84),"Error!  Invalid Account Number"))</f>
        <v/>
      </c>
      <c r="L96" s="30">
        <f t="shared" si="8"/>
        <v>0</v>
      </c>
      <c r="M96" s="152">
        <f t="shared" si="11"/>
        <v>0</v>
      </c>
      <c r="N96" s="43"/>
      <c r="O96" s="92"/>
      <c r="P96" s="150"/>
      <c r="Q96" s="156">
        <f t="shared" si="13"/>
        <v>0</v>
      </c>
      <c r="R96" s="161">
        <f t="shared" si="10"/>
        <v>0</v>
      </c>
      <c r="S96" s="15">
        <f>SUMIF(Accounts!A$10:A$84,C96,Accounts!A$10:A$84)</f>
        <v>0</v>
      </c>
      <c r="T96" s="15">
        <f t="shared" si="12"/>
        <v>0</v>
      </c>
      <c r="U96" s="15">
        <f t="shared" si="9"/>
        <v>0</v>
      </c>
    </row>
    <row r="97" spans="1:21">
      <c r="A97" s="56"/>
      <c r="B97" s="3"/>
      <c r="C97" s="216"/>
      <c r="D97" s="102"/>
      <c r="E97" s="102"/>
      <c r="F97" s="103"/>
      <c r="G97" s="131"/>
      <c r="H97" s="2"/>
      <c r="I97" s="107">
        <f>IF(F97="",SUMIF(Accounts!$A$10:$A$84,C97,Accounts!$D$10:$D$84),0)</f>
        <v>0</v>
      </c>
      <c r="J97" s="30">
        <f>IF(H97&lt;&gt;"",ROUND(H97*(1-F97-I97),2),IF(SETUP!$C$10&lt;&gt;"Y",0,IF(SUMIF(Accounts!A$10:A$84,C97,Accounts!Q$10:Q$84)=1,0,ROUND((D97-E97)*(1-F97-I97)/SETUP!$C$13,2))))</f>
        <v>0</v>
      </c>
      <c r="K97" s="14" t="str">
        <f>IF(SUM(C97:H97)=0,"",IF(T97=0,LOOKUP(C97,Accounts!$A$10:$A$84,Accounts!$B$10:$B$84),"Error!  Invalid Account Number"))</f>
        <v/>
      </c>
      <c r="L97" s="30">
        <f t="shared" si="8"/>
        <v>0</v>
      </c>
      <c r="M97" s="152">
        <f t="shared" si="11"/>
        <v>0</v>
      </c>
      <c r="N97" s="43"/>
      <c r="O97" s="92"/>
      <c r="P97" s="150"/>
      <c r="Q97" s="156">
        <f t="shared" si="13"/>
        <v>0</v>
      </c>
      <c r="R97" s="161">
        <f t="shared" si="10"/>
        <v>0</v>
      </c>
      <c r="S97" s="15">
        <f>SUMIF(Accounts!A$10:A$84,C97,Accounts!A$10:A$84)</f>
        <v>0</v>
      </c>
      <c r="T97" s="15">
        <f t="shared" si="12"/>
        <v>0</v>
      </c>
      <c r="U97" s="15">
        <f t="shared" si="9"/>
        <v>0</v>
      </c>
    </row>
    <row r="98" spans="1:21">
      <c r="A98" s="56"/>
      <c r="B98" s="3"/>
      <c r="C98" s="216"/>
      <c r="D98" s="102"/>
      <c r="E98" s="102"/>
      <c r="F98" s="103"/>
      <c r="G98" s="131"/>
      <c r="H98" s="2"/>
      <c r="I98" s="107">
        <f>IF(F98="",SUMIF(Accounts!$A$10:$A$84,C98,Accounts!$D$10:$D$84),0)</f>
        <v>0</v>
      </c>
      <c r="J98" s="30">
        <f>IF(H98&lt;&gt;"",ROUND(H98*(1-F98-I98),2),IF(SETUP!$C$10&lt;&gt;"Y",0,IF(SUMIF(Accounts!A$10:A$84,C98,Accounts!Q$10:Q$84)=1,0,ROUND((D98-E98)*(1-F98-I98)/SETUP!$C$13,2))))</f>
        <v>0</v>
      </c>
      <c r="K98" s="14" t="str">
        <f>IF(SUM(C98:H98)=0,"",IF(T98=0,LOOKUP(C98,Accounts!$A$10:$A$84,Accounts!$B$10:$B$84),"Error!  Invalid Account Number"))</f>
        <v/>
      </c>
      <c r="L98" s="30">
        <f t="shared" si="8"/>
        <v>0</v>
      </c>
      <c r="M98" s="152">
        <f t="shared" si="11"/>
        <v>0</v>
      </c>
      <c r="N98" s="43"/>
      <c r="O98" s="92"/>
      <c r="P98" s="150"/>
      <c r="Q98" s="156">
        <f t="shared" si="13"/>
        <v>0</v>
      </c>
      <c r="R98" s="161">
        <f t="shared" si="10"/>
        <v>0</v>
      </c>
      <c r="S98" s="15">
        <f>SUMIF(Accounts!A$10:A$84,C98,Accounts!A$10:A$84)</f>
        <v>0</v>
      </c>
      <c r="T98" s="15">
        <f t="shared" si="12"/>
        <v>0</v>
      </c>
      <c r="U98" s="15">
        <f t="shared" si="9"/>
        <v>0</v>
      </c>
    </row>
    <row r="99" spans="1:21">
      <c r="A99" s="56"/>
      <c r="B99" s="3"/>
      <c r="C99" s="216"/>
      <c r="D99" s="102"/>
      <c r="E99" s="102"/>
      <c r="F99" s="103"/>
      <c r="G99" s="131"/>
      <c r="H99" s="2"/>
      <c r="I99" s="107">
        <f>IF(F99="",SUMIF(Accounts!$A$10:$A$84,C99,Accounts!$D$10:$D$84),0)</f>
        <v>0</v>
      </c>
      <c r="J99" s="30">
        <f>IF(H99&lt;&gt;"",ROUND(H99*(1-F99-I99),2),IF(SETUP!$C$10&lt;&gt;"Y",0,IF(SUMIF(Accounts!A$10:A$84,C99,Accounts!Q$10:Q$84)=1,0,ROUND((D99-E99)*(1-F99-I99)/SETUP!$C$13,2))))</f>
        <v>0</v>
      </c>
      <c r="K99" s="14" t="str">
        <f>IF(SUM(C99:H99)=0,"",IF(T99=0,LOOKUP(C99,Accounts!$A$10:$A$84,Accounts!$B$10:$B$84),"Error!  Invalid Account Number"))</f>
        <v/>
      </c>
      <c r="L99" s="30">
        <f t="shared" si="8"/>
        <v>0</v>
      </c>
      <c r="M99" s="152">
        <f t="shared" si="11"/>
        <v>0</v>
      </c>
      <c r="N99" s="43"/>
      <c r="O99" s="92"/>
      <c r="P99" s="150"/>
      <c r="Q99" s="156">
        <f t="shared" si="13"/>
        <v>0</v>
      </c>
      <c r="R99" s="161">
        <f t="shared" si="10"/>
        <v>0</v>
      </c>
      <c r="S99" s="15">
        <f>SUMIF(Accounts!A$10:A$84,C99,Accounts!A$10:A$84)</f>
        <v>0</v>
      </c>
      <c r="T99" s="15">
        <f t="shared" si="12"/>
        <v>0</v>
      </c>
      <c r="U99" s="15">
        <f t="shared" si="9"/>
        <v>0</v>
      </c>
    </row>
    <row r="100" spans="1:21">
      <c r="A100" s="56"/>
      <c r="B100" s="3"/>
      <c r="C100" s="216"/>
      <c r="D100" s="102"/>
      <c r="E100" s="102"/>
      <c r="F100" s="103"/>
      <c r="G100" s="131"/>
      <c r="H100" s="2"/>
      <c r="I100" s="107">
        <f>IF(F100="",SUMIF(Accounts!$A$10:$A$84,C100,Accounts!$D$10:$D$84),0)</f>
        <v>0</v>
      </c>
      <c r="J100" s="30">
        <f>IF(H100&lt;&gt;"",ROUND(H100*(1-F100-I100),2),IF(SETUP!$C$10&lt;&gt;"Y",0,IF(SUMIF(Accounts!A$10:A$84,C100,Accounts!Q$10:Q$84)=1,0,ROUND((D100-E100)*(1-F100-I100)/SETUP!$C$13,2))))</f>
        <v>0</v>
      </c>
      <c r="K100" s="14" t="str">
        <f>IF(SUM(C100:H100)=0,"",IF(T100=0,LOOKUP(C100,Accounts!$A$10:$A$84,Accounts!$B$10:$B$84),"Error!  Invalid Account Number"))</f>
        <v/>
      </c>
      <c r="L100" s="30">
        <f t="shared" si="8"/>
        <v>0</v>
      </c>
      <c r="M100" s="152">
        <f t="shared" si="11"/>
        <v>0</v>
      </c>
      <c r="N100" s="43"/>
      <c r="O100" s="92"/>
      <c r="P100" s="150"/>
      <c r="Q100" s="156">
        <f t="shared" si="13"/>
        <v>0</v>
      </c>
      <c r="R100" s="161">
        <f t="shared" si="10"/>
        <v>0</v>
      </c>
      <c r="S100" s="15">
        <f>SUMIF(Accounts!A$10:A$84,C100,Accounts!A$10:A$84)</f>
        <v>0</v>
      </c>
      <c r="T100" s="15">
        <f t="shared" si="12"/>
        <v>0</v>
      </c>
      <c r="U100" s="15">
        <f t="shared" si="9"/>
        <v>0</v>
      </c>
    </row>
    <row r="101" spans="1:21">
      <c r="A101" s="56"/>
      <c r="B101" s="3"/>
      <c r="C101" s="216"/>
      <c r="D101" s="102"/>
      <c r="E101" s="102"/>
      <c r="F101" s="103"/>
      <c r="G101" s="131"/>
      <c r="H101" s="2"/>
      <c r="I101" s="107">
        <f>IF(F101="",SUMIF(Accounts!$A$10:$A$84,C101,Accounts!$D$10:$D$84),0)</f>
        <v>0</v>
      </c>
      <c r="J101" s="30">
        <f>IF(H101&lt;&gt;"",ROUND(H101*(1-F101-I101),2),IF(SETUP!$C$10&lt;&gt;"Y",0,IF(SUMIF(Accounts!A$10:A$84,C101,Accounts!Q$10:Q$84)=1,0,ROUND((D101-E101)*(1-F101-I101)/SETUP!$C$13,2))))</f>
        <v>0</v>
      </c>
      <c r="K101" s="14" t="str">
        <f>IF(SUM(C101:H101)=0,"",IF(T101=0,LOOKUP(C101,Accounts!$A$10:$A$84,Accounts!$B$10:$B$84),"Error!  Invalid Account Number"))</f>
        <v/>
      </c>
      <c r="L101" s="30">
        <f t="shared" si="8"/>
        <v>0</v>
      </c>
      <c r="M101" s="152">
        <f t="shared" si="11"/>
        <v>0</v>
      </c>
      <c r="N101" s="43"/>
      <c r="O101" s="92"/>
      <c r="P101" s="150"/>
      <c r="Q101" s="156">
        <f t="shared" si="13"/>
        <v>0</v>
      </c>
      <c r="R101" s="161">
        <f t="shared" si="10"/>
        <v>0</v>
      </c>
      <c r="S101" s="15">
        <f>SUMIF(Accounts!A$10:A$84,C101,Accounts!A$10:A$84)</f>
        <v>0</v>
      </c>
      <c r="T101" s="15">
        <f t="shared" si="12"/>
        <v>0</v>
      </c>
      <c r="U101" s="15">
        <f t="shared" si="9"/>
        <v>0</v>
      </c>
    </row>
    <row r="102" spans="1:21">
      <c r="A102" s="56"/>
      <c r="B102" s="3"/>
      <c r="C102" s="216"/>
      <c r="D102" s="102"/>
      <c r="E102" s="102"/>
      <c r="F102" s="103"/>
      <c r="G102" s="131"/>
      <c r="H102" s="2"/>
      <c r="I102" s="107">
        <f>IF(F102="",SUMIF(Accounts!$A$10:$A$84,C102,Accounts!$D$10:$D$84),0)</f>
        <v>0</v>
      </c>
      <c r="J102" s="30">
        <f>IF(H102&lt;&gt;"",ROUND(H102*(1-F102-I102),2),IF(SETUP!$C$10&lt;&gt;"Y",0,IF(SUMIF(Accounts!A$10:A$84,C102,Accounts!Q$10:Q$84)=1,0,ROUND((D102-E102)*(1-F102-I102)/SETUP!$C$13,2))))</f>
        <v>0</v>
      </c>
      <c r="K102" s="14" t="str">
        <f>IF(SUM(C102:H102)=0,"",IF(T102=0,LOOKUP(C102,Accounts!$A$10:$A$84,Accounts!$B$10:$B$84),"Error!  Invalid Account Number"))</f>
        <v/>
      </c>
      <c r="L102" s="30">
        <f t="shared" si="8"/>
        <v>0</v>
      </c>
      <c r="M102" s="152">
        <f t="shared" si="11"/>
        <v>0</v>
      </c>
      <c r="N102" s="43"/>
      <c r="O102" s="92"/>
      <c r="P102" s="150"/>
      <c r="Q102" s="156">
        <f t="shared" si="13"/>
        <v>0</v>
      </c>
      <c r="R102" s="161">
        <f t="shared" si="10"/>
        <v>0</v>
      </c>
      <c r="S102" s="15">
        <f>SUMIF(Accounts!A$10:A$84,C102,Accounts!A$10:A$84)</f>
        <v>0</v>
      </c>
      <c r="T102" s="15">
        <f t="shared" si="12"/>
        <v>0</v>
      </c>
      <c r="U102" s="15">
        <f t="shared" si="9"/>
        <v>0</v>
      </c>
    </row>
    <row r="103" spans="1:21">
      <c r="A103" s="56"/>
      <c r="B103" s="3"/>
      <c r="C103" s="216"/>
      <c r="D103" s="102"/>
      <c r="E103" s="102"/>
      <c r="F103" s="103"/>
      <c r="G103" s="131"/>
      <c r="H103" s="2"/>
      <c r="I103" s="107">
        <f>IF(F103="",SUMIF(Accounts!$A$10:$A$84,C103,Accounts!$D$10:$D$84),0)</f>
        <v>0</v>
      </c>
      <c r="J103" s="30">
        <f>IF(H103&lt;&gt;"",ROUND(H103*(1-F103-I103),2),IF(SETUP!$C$10&lt;&gt;"Y",0,IF(SUMIF(Accounts!A$10:A$84,C103,Accounts!Q$10:Q$84)=1,0,ROUND((D103-E103)*(1-F103-I103)/SETUP!$C$13,2))))</f>
        <v>0</v>
      </c>
      <c r="K103" s="14" t="str">
        <f>IF(SUM(C103:H103)=0,"",IF(T103=0,LOOKUP(C103,Accounts!$A$10:$A$84,Accounts!$B$10:$B$84),"Error!  Invalid Account Number"))</f>
        <v/>
      </c>
      <c r="L103" s="30">
        <f t="shared" si="8"/>
        <v>0</v>
      </c>
      <c r="M103" s="152">
        <f t="shared" si="11"/>
        <v>0</v>
      </c>
      <c r="N103" s="43"/>
      <c r="O103" s="92"/>
      <c r="P103" s="150"/>
      <c r="Q103" s="156">
        <f t="shared" si="13"/>
        <v>0</v>
      </c>
      <c r="R103" s="161">
        <f t="shared" si="10"/>
        <v>0</v>
      </c>
      <c r="S103" s="15">
        <f>SUMIF(Accounts!A$10:A$84,C103,Accounts!A$10:A$84)</f>
        <v>0</v>
      </c>
      <c r="T103" s="15">
        <f t="shared" si="12"/>
        <v>0</v>
      </c>
      <c r="U103" s="15">
        <f t="shared" si="9"/>
        <v>0</v>
      </c>
    </row>
    <row r="104" spans="1:21">
      <c r="A104" s="56"/>
      <c r="B104" s="3"/>
      <c r="C104" s="216"/>
      <c r="D104" s="102"/>
      <c r="E104" s="102"/>
      <c r="F104" s="103"/>
      <c r="G104" s="131"/>
      <c r="H104" s="2"/>
      <c r="I104" s="107">
        <f>IF(F104="",SUMIF(Accounts!$A$10:$A$84,C104,Accounts!$D$10:$D$84),0)</f>
        <v>0</v>
      </c>
      <c r="J104" s="30">
        <f>IF(H104&lt;&gt;"",ROUND(H104*(1-F104-I104),2),IF(SETUP!$C$10&lt;&gt;"Y",0,IF(SUMIF(Accounts!A$10:A$84,C104,Accounts!Q$10:Q$84)=1,0,ROUND((D104-E104)*(1-F104-I104)/SETUP!$C$13,2))))</f>
        <v>0</v>
      </c>
      <c r="K104" s="14" t="str">
        <f>IF(SUM(C104:H104)=0,"",IF(T104=0,LOOKUP(C104,Accounts!$A$10:$A$84,Accounts!$B$10:$B$84),"Error!  Invalid Account Number"))</f>
        <v/>
      </c>
      <c r="L104" s="30">
        <f t="shared" si="8"/>
        <v>0</v>
      </c>
      <c r="M104" s="152">
        <f t="shared" si="11"/>
        <v>0</v>
      </c>
      <c r="N104" s="43"/>
      <c r="O104" s="92"/>
      <c r="P104" s="150"/>
      <c r="Q104" s="156">
        <f t="shared" si="13"/>
        <v>0</v>
      </c>
      <c r="R104" s="161">
        <f t="shared" si="10"/>
        <v>0</v>
      </c>
      <c r="S104" s="15">
        <f>SUMIF(Accounts!A$10:A$84,C104,Accounts!A$10:A$84)</f>
        <v>0</v>
      </c>
      <c r="T104" s="15">
        <f t="shared" si="12"/>
        <v>0</v>
      </c>
      <c r="U104" s="15">
        <f t="shared" si="9"/>
        <v>0</v>
      </c>
    </row>
    <row r="105" spans="1:21">
      <c r="A105" s="56"/>
      <c r="B105" s="3"/>
      <c r="C105" s="216"/>
      <c r="D105" s="102"/>
      <c r="E105" s="102"/>
      <c r="F105" s="103"/>
      <c r="G105" s="131"/>
      <c r="H105" s="2"/>
      <c r="I105" s="107">
        <f>IF(F105="",SUMIF(Accounts!$A$10:$A$84,C105,Accounts!$D$10:$D$84),0)</f>
        <v>0</v>
      </c>
      <c r="J105" s="30">
        <f>IF(H105&lt;&gt;"",ROUND(H105*(1-F105-I105),2),IF(SETUP!$C$10&lt;&gt;"Y",0,IF(SUMIF(Accounts!A$10:A$84,C105,Accounts!Q$10:Q$84)=1,0,ROUND((D105-E105)*(1-F105-I105)/SETUP!$C$13,2))))</f>
        <v>0</v>
      </c>
      <c r="K105" s="14" t="str">
        <f>IF(SUM(C105:H105)=0,"",IF(T105=0,LOOKUP(C105,Accounts!$A$10:$A$84,Accounts!$B$10:$B$84),"Error!  Invalid Account Number"))</f>
        <v/>
      </c>
      <c r="L105" s="30">
        <f t="shared" si="8"/>
        <v>0</v>
      </c>
      <c r="M105" s="152">
        <f t="shared" si="11"/>
        <v>0</v>
      </c>
      <c r="N105" s="43"/>
      <c r="O105" s="92"/>
      <c r="P105" s="150"/>
      <c r="Q105" s="156">
        <f t="shared" si="13"/>
        <v>0</v>
      </c>
      <c r="R105" s="161">
        <f t="shared" si="10"/>
        <v>0</v>
      </c>
      <c r="S105" s="15">
        <f>SUMIF(Accounts!A$10:A$84,C105,Accounts!A$10:A$84)</f>
        <v>0</v>
      </c>
      <c r="T105" s="15">
        <f t="shared" si="12"/>
        <v>0</v>
      </c>
      <c r="U105" s="15">
        <f t="shared" si="9"/>
        <v>0</v>
      </c>
    </row>
    <row r="106" spans="1:21">
      <c r="A106" s="56"/>
      <c r="B106" s="3"/>
      <c r="C106" s="216"/>
      <c r="D106" s="102"/>
      <c r="E106" s="102"/>
      <c r="F106" s="103"/>
      <c r="G106" s="131"/>
      <c r="H106" s="2"/>
      <c r="I106" s="107">
        <f>IF(F106="",SUMIF(Accounts!$A$10:$A$84,C106,Accounts!$D$10:$D$84),0)</f>
        <v>0</v>
      </c>
      <c r="J106" s="30">
        <f>IF(H106&lt;&gt;"",ROUND(H106*(1-F106-I106),2),IF(SETUP!$C$10&lt;&gt;"Y",0,IF(SUMIF(Accounts!A$10:A$84,C106,Accounts!Q$10:Q$84)=1,0,ROUND((D106-E106)*(1-F106-I106)/SETUP!$C$13,2))))</f>
        <v>0</v>
      </c>
      <c r="K106" s="14" t="str">
        <f>IF(SUM(C106:H106)=0,"",IF(T106=0,LOOKUP(C106,Accounts!$A$10:$A$84,Accounts!$B$10:$B$84),"Error!  Invalid Account Number"))</f>
        <v/>
      </c>
      <c r="L106" s="30">
        <f t="shared" si="8"/>
        <v>0</v>
      </c>
      <c r="M106" s="152">
        <f t="shared" si="11"/>
        <v>0</v>
      </c>
      <c r="N106" s="43"/>
      <c r="O106" s="92"/>
      <c r="P106" s="150"/>
      <c r="Q106" s="156">
        <f t="shared" si="13"/>
        <v>0</v>
      </c>
      <c r="R106" s="161">
        <f t="shared" si="10"/>
        <v>0</v>
      </c>
      <c r="S106" s="15">
        <f>SUMIF(Accounts!A$10:A$84,C106,Accounts!A$10:A$84)</f>
        <v>0</v>
      </c>
      <c r="T106" s="15">
        <f t="shared" si="12"/>
        <v>0</v>
      </c>
      <c r="U106" s="15">
        <f t="shared" si="9"/>
        <v>0</v>
      </c>
    </row>
    <row r="107" spans="1:21">
      <c r="A107" s="56"/>
      <c r="B107" s="3"/>
      <c r="C107" s="216"/>
      <c r="D107" s="102"/>
      <c r="E107" s="102"/>
      <c r="F107" s="103"/>
      <c r="G107" s="131"/>
      <c r="H107" s="2"/>
      <c r="I107" s="107">
        <f>IF(F107="",SUMIF(Accounts!$A$10:$A$84,C107,Accounts!$D$10:$D$84),0)</f>
        <v>0</v>
      </c>
      <c r="J107" s="30">
        <f>IF(H107&lt;&gt;"",ROUND(H107*(1-F107-I107),2),IF(SETUP!$C$10&lt;&gt;"Y",0,IF(SUMIF(Accounts!A$10:A$84,C107,Accounts!Q$10:Q$84)=1,0,ROUND((D107-E107)*(1-F107-I107)/SETUP!$C$13,2))))</f>
        <v>0</v>
      </c>
      <c r="K107" s="14" t="str">
        <f>IF(SUM(C107:H107)=0,"",IF(T107=0,LOOKUP(C107,Accounts!$A$10:$A$84,Accounts!$B$10:$B$84),"Error!  Invalid Account Number"))</f>
        <v/>
      </c>
      <c r="L107" s="30">
        <f t="shared" si="8"/>
        <v>0</v>
      </c>
      <c r="M107" s="152">
        <f t="shared" si="11"/>
        <v>0</v>
      </c>
      <c r="N107" s="43"/>
      <c r="O107" s="92"/>
      <c r="P107" s="150"/>
      <c r="Q107" s="156">
        <f t="shared" si="13"/>
        <v>0</v>
      </c>
      <c r="R107" s="161">
        <f t="shared" si="10"/>
        <v>0</v>
      </c>
      <c r="S107" s="15">
        <f>SUMIF(Accounts!A$10:A$84,C107,Accounts!A$10:A$84)</f>
        <v>0</v>
      </c>
      <c r="T107" s="15">
        <f t="shared" si="12"/>
        <v>0</v>
      </c>
      <c r="U107" s="15">
        <f t="shared" si="9"/>
        <v>0</v>
      </c>
    </row>
    <row r="108" spans="1:21">
      <c r="A108" s="56"/>
      <c r="B108" s="3"/>
      <c r="C108" s="216"/>
      <c r="D108" s="102"/>
      <c r="E108" s="102"/>
      <c r="F108" s="103"/>
      <c r="G108" s="131"/>
      <c r="H108" s="2"/>
      <c r="I108" s="107">
        <f>IF(F108="",SUMIF(Accounts!$A$10:$A$84,C108,Accounts!$D$10:$D$84),0)</f>
        <v>0</v>
      </c>
      <c r="J108" s="30">
        <f>IF(H108&lt;&gt;"",ROUND(H108*(1-F108-I108),2),IF(SETUP!$C$10&lt;&gt;"Y",0,IF(SUMIF(Accounts!A$10:A$84,C108,Accounts!Q$10:Q$84)=1,0,ROUND((D108-E108)*(1-F108-I108)/SETUP!$C$13,2))))</f>
        <v>0</v>
      </c>
      <c r="K108" s="14" t="str">
        <f>IF(SUM(C108:H108)=0,"",IF(T108=0,LOOKUP(C108,Accounts!$A$10:$A$84,Accounts!$B$10:$B$84),"Error!  Invalid Account Number"))</f>
        <v/>
      </c>
      <c r="L108" s="30">
        <f t="shared" si="8"/>
        <v>0</v>
      </c>
      <c r="M108" s="152">
        <f t="shared" si="11"/>
        <v>0</v>
      </c>
      <c r="N108" s="43"/>
      <c r="O108" s="92"/>
      <c r="P108" s="150"/>
      <c r="Q108" s="156">
        <f t="shared" si="13"/>
        <v>0</v>
      </c>
      <c r="R108" s="161">
        <f t="shared" si="10"/>
        <v>0</v>
      </c>
      <c r="S108" s="15">
        <f>SUMIF(Accounts!A$10:A$84,C108,Accounts!A$10:A$84)</f>
        <v>0</v>
      </c>
      <c r="T108" s="15">
        <f t="shared" si="12"/>
        <v>0</v>
      </c>
      <c r="U108" s="15">
        <f t="shared" si="9"/>
        <v>0</v>
      </c>
    </row>
    <row r="109" spans="1:21">
      <c r="A109" s="56"/>
      <c r="B109" s="3"/>
      <c r="C109" s="216"/>
      <c r="D109" s="102"/>
      <c r="E109" s="102"/>
      <c r="F109" s="103"/>
      <c r="G109" s="131"/>
      <c r="H109" s="2"/>
      <c r="I109" s="107">
        <f>IF(F109="",SUMIF(Accounts!$A$10:$A$84,C109,Accounts!$D$10:$D$84),0)</f>
        <v>0</v>
      </c>
      <c r="J109" s="30">
        <f>IF(H109&lt;&gt;"",ROUND(H109*(1-F109-I109),2),IF(SETUP!$C$10&lt;&gt;"Y",0,IF(SUMIF(Accounts!A$10:A$84,C109,Accounts!Q$10:Q$84)=1,0,ROUND((D109-E109)*(1-F109-I109)/SETUP!$C$13,2))))</f>
        <v>0</v>
      </c>
      <c r="K109" s="14" t="str">
        <f>IF(SUM(C109:H109)=0,"",IF(T109=0,LOOKUP(C109,Accounts!$A$10:$A$84,Accounts!$B$10:$B$84),"Error!  Invalid Account Number"))</f>
        <v/>
      </c>
      <c r="L109" s="30">
        <f t="shared" si="8"/>
        <v>0</v>
      </c>
      <c r="M109" s="152">
        <f t="shared" si="11"/>
        <v>0</v>
      </c>
      <c r="N109" s="43"/>
      <c r="O109" s="92"/>
      <c r="P109" s="150"/>
      <c r="Q109" s="156">
        <f t="shared" si="13"/>
        <v>0</v>
      </c>
      <c r="R109" s="161">
        <f t="shared" si="10"/>
        <v>0</v>
      </c>
      <c r="S109" s="15">
        <f>SUMIF(Accounts!A$10:A$84,C109,Accounts!A$10:A$84)</f>
        <v>0</v>
      </c>
      <c r="T109" s="15">
        <f t="shared" si="12"/>
        <v>0</v>
      </c>
      <c r="U109" s="15">
        <f t="shared" si="9"/>
        <v>0</v>
      </c>
    </row>
    <row r="110" spans="1:21">
      <c r="A110" s="56"/>
      <c r="B110" s="3"/>
      <c r="C110" s="216"/>
      <c r="D110" s="102"/>
      <c r="E110" s="102"/>
      <c r="F110" s="103"/>
      <c r="G110" s="131"/>
      <c r="H110" s="2"/>
      <c r="I110" s="107">
        <f>IF(F110="",SUMIF(Accounts!$A$10:$A$84,C110,Accounts!$D$10:$D$84),0)</f>
        <v>0</v>
      </c>
      <c r="J110" s="30">
        <f>IF(H110&lt;&gt;"",ROUND(H110*(1-F110-I110),2),IF(SETUP!$C$10&lt;&gt;"Y",0,IF(SUMIF(Accounts!A$10:A$84,C110,Accounts!Q$10:Q$84)=1,0,ROUND((D110-E110)*(1-F110-I110)/SETUP!$C$13,2))))</f>
        <v>0</v>
      </c>
      <c r="K110" s="14" t="str">
        <f>IF(SUM(C110:H110)=0,"",IF(T110=0,LOOKUP(C110,Accounts!$A$10:$A$84,Accounts!$B$10:$B$84),"Error!  Invalid Account Number"))</f>
        <v/>
      </c>
      <c r="L110" s="30">
        <f t="shared" si="8"/>
        <v>0</v>
      </c>
      <c r="M110" s="152">
        <f t="shared" si="11"/>
        <v>0</v>
      </c>
      <c r="N110" s="43"/>
      <c r="O110" s="92"/>
      <c r="P110" s="150"/>
      <c r="Q110" s="156">
        <f t="shared" si="13"/>
        <v>0</v>
      </c>
      <c r="R110" s="161">
        <f t="shared" si="10"/>
        <v>0</v>
      </c>
      <c r="S110" s="15">
        <f>SUMIF(Accounts!A$10:A$84,C110,Accounts!A$10:A$84)</f>
        <v>0</v>
      </c>
      <c r="T110" s="15">
        <f t="shared" si="12"/>
        <v>0</v>
      </c>
      <c r="U110" s="15">
        <f t="shared" si="9"/>
        <v>0</v>
      </c>
    </row>
    <row r="111" spans="1:21">
      <c r="A111" s="56"/>
      <c r="B111" s="3"/>
      <c r="C111" s="216"/>
      <c r="D111" s="102"/>
      <c r="E111" s="102"/>
      <c r="F111" s="103"/>
      <c r="G111" s="131"/>
      <c r="H111" s="2"/>
      <c r="I111" s="107">
        <f>IF(F111="",SUMIF(Accounts!$A$10:$A$84,C111,Accounts!$D$10:$D$84),0)</f>
        <v>0</v>
      </c>
      <c r="J111" s="30">
        <f>IF(H111&lt;&gt;"",ROUND(H111*(1-F111-I111),2),IF(SETUP!$C$10&lt;&gt;"Y",0,IF(SUMIF(Accounts!A$10:A$84,C111,Accounts!Q$10:Q$84)=1,0,ROUND((D111-E111)*(1-F111-I111)/SETUP!$C$13,2))))</f>
        <v>0</v>
      </c>
      <c r="K111" s="14" t="str">
        <f>IF(SUM(C111:H111)=0,"",IF(T111=0,LOOKUP(C111,Accounts!$A$10:$A$84,Accounts!$B$10:$B$84),"Error!  Invalid Account Number"))</f>
        <v/>
      </c>
      <c r="L111" s="30">
        <f t="shared" si="8"/>
        <v>0</v>
      </c>
      <c r="M111" s="152">
        <f t="shared" si="11"/>
        <v>0</v>
      </c>
      <c r="N111" s="43"/>
      <c r="O111" s="92"/>
      <c r="P111" s="150"/>
      <c r="Q111" s="156">
        <f t="shared" si="13"/>
        <v>0</v>
      </c>
      <c r="R111" s="161">
        <f t="shared" si="10"/>
        <v>0</v>
      </c>
      <c r="S111" s="15">
        <f>SUMIF(Accounts!A$10:A$84,C111,Accounts!A$10:A$84)</f>
        <v>0</v>
      </c>
      <c r="T111" s="15">
        <f t="shared" si="12"/>
        <v>0</v>
      </c>
      <c r="U111" s="15">
        <f t="shared" si="9"/>
        <v>0</v>
      </c>
    </row>
    <row r="112" spans="1:21">
      <c r="A112" s="56"/>
      <c r="B112" s="3"/>
      <c r="C112" s="216"/>
      <c r="D112" s="102"/>
      <c r="E112" s="102"/>
      <c r="F112" s="103"/>
      <c r="G112" s="131"/>
      <c r="H112" s="2"/>
      <c r="I112" s="107">
        <f>IF(F112="",SUMIF(Accounts!$A$10:$A$84,C112,Accounts!$D$10:$D$84),0)</f>
        <v>0</v>
      </c>
      <c r="J112" s="30">
        <f>IF(H112&lt;&gt;"",ROUND(H112*(1-F112-I112),2),IF(SETUP!$C$10&lt;&gt;"Y",0,IF(SUMIF(Accounts!A$10:A$84,C112,Accounts!Q$10:Q$84)=1,0,ROUND((D112-E112)*(1-F112-I112)/SETUP!$C$13,2))))</f>
        <v>0</v>
      </c>
      <c r="K112" s="14" t="str">
        <f>IF(SUM(C112:H112)=0,"",IF(T112=0,LOOKUP(C112,Accounts!$A$10:$A$84,Accounts!$B$10:$B$84),"Error!  Invalid Account Number"))</f>
        <v/>
      </c>
      <c r="L112" s="30">
        <f t="shared" si="8"/>
        <v>0</v>
      </c>
      <c r="M112" s="152">
        <f t="shared" si="11"/>
        <v>0</v>
      </c>
      <c r="N112" s="43"/>
      <c r="O112" s="92"/>
      <c r="P112" s="150"/>
      <c r="Q112" s="156">
        <f t="shared" si="13"/>
        <v>0</v>
      </c>
      <c r="R112" s="161">
        <f t="shared" si="10"/>
        <v>0</v>
      </c>
      <c r="S112" s="15">
        <f>SUMIF(Accounts!A$10:A$84,C112,Accounts!A$10:A$84)</f>
        <v>0</v>
      </c>
      <c r="T112" s="15">
        <f t="shared" si="12"/>
        <v>0</v>
      </c>
      <c r="U112" s="15">
        <f t="shared" si="9"/>
        <v>0</v>
      </c>
    </row>
    <row r="113" spans="1:21">
      <c r="A113" s="56"/>
      <c r="B113" s="3"/>
      <c r="C113" s="216"/>
      <c r="D113" s="102"/>
      <c r="E113" s="102"/>
      <c r="F113" s="103"/>
      <c r="G113" s="131"/>
      <c r="H113" s="2"/>
      <c r="I113" s="107">
        <f>IF(F113="",SUMIF(Accounts!$A$10:$A$84,C113,Accounts!$D$10:$D$84),0)</f>
        <v>0</v>
      </c>
      <c r="J113" s="30">
        <f>IF(H113&lt;&gt;"",ROUND(H113*(1-F113-I113),2),IF(SETUP!$C$10&lt;&gt;"Y",0,IF(SUMIF(Accounts!A$10:A$84,C113,Accounts!Q$10:Q$84)=1,0,ROUND((D113-E113)*(1-F113-I113)/SETUP!$C$13,2))))</f>
        <v>0</v>
      </c>
      <c r="K113" s="14" t="str">
        <f>IF(SUM(C113:H113)=0,"",IF(T113=0,LOOKUP(C113,Accounts!$A$10:$A$84,Accounts!$B$10:$B$84),"Error!  Invalid Account Number"))</f>
        <v/>
      </c>
      <c r="L113" s="30">
        <f t="shared" si="8"/>
        <v>0</v>
      </c>
      <c r="M113" s="152">
        <f t="shared" si="11"/>
        <v>0</v>
      </c>
      <c r="N113" s="43"/>
      <c r="O113" s="92"/>
      <c r="P113" s="150"/>
      <c r="Q113" s="156">
        <f t="shared" si="13"/>
        <v>0</v>
      </c>
      <c r="R113" s="161">
        <f t="shared" si="10"/>
        <v>0</v>
      </c>
      <c r="S113" s="15">
        <f>SUMIF(Accounts!A$10:A$84,C113,Accounts!A$10:A$84)</f>
        <v>0</v>
      </c>
      <c r="T113" s="15">
        <f t="shared" si="12"/>
        <v>0</v>
      </c>
      <c r="U113" s="15">
        <f t="shared" si="9"/>
        <v>0</v>
      </c>
    </row>
    <row r="114" spans="1:21">
      <c r="A114" s="56"/>
      <c r="B114" s="3"/>
      <c r="C114" s="216"/>
      <c r="D114" s="102"/>
      <c r="E114" s="102"/>
      <c r="F114" s="103"/>
      <c r="G114" s="131"/>
      <c r="H114" s="2"/>
      <c r="I114" s="107">
        <f>IF(F114="",SUMIF(Accounts!$A$10:$A$84,C114,Accounts!$D$10:$D$84),0)</f>
        <v>0</v>
      </c>
      <c r="J114" s="30">
        <f>IF(H114&lt;&gt;"",ROUND(H114*(1-F114-I114),2),IF(SETUP!$C$10&lt;&gt;"Y",0,IF(SUMIF(Accounts!A$10:A$84,C114,Accounts!Q$10:Q$84)=1,0,ROUND((D114-E114)*(1-F114-I114)/SETUP!$C$13,2))))</f>
        <v>0</v>
      </c>
      <c r="K114" s="14" t="str">
        <f>IF(SUM(C114:H114)=0,"",IF(T114=0,LOOKUP(C114,Accounts!$A$10:$A$84,Accounts!$B$10:$B$84),"Error!  Invalid Account Number"))</f>
        <v/>
      </c>
      <c r="L114" s="30">
        <f t="shared" si="8"/>
        <v>0</v>
      </c>
      <c r="M114" s="152">
        <f t="shared" si="11"/>
        <v>0</v>
      </c>
      <c r="N114" s="43"/>
      <c r="O114" s="92"/>
      <c r="P114" s="150"/>
      <c r="Q114" s="156">
        <f t="shared" si="13"/>
        <v>0</v>
      </c>
      <c r="R114" s="161">
        <f t="shared" si="10"/>
        <v>0</v>
      </c>
      <c r="S114" s="15">
        <f>SUMIF(Accounts!A$10:A$84,C114,Accounts!A$10:A$84)</f>
        <v>0</v>
      </c>
      <c r="T114" s="15">
        <f t="shared" si="12"/>
        <v>0</v>
      </c>
      <c r="U114" s="15">
        <f t="shared" si="9"/>
        <v>0</v>
      </c>
    </row>
    <row r="115" spans="1:21">
      <c r="A115" s="56"/>
      <c r="B115" s="3"/>
      <c r="C115" s="216"/>
      <c r="D115" s="102"/>
      <c r="E115" s="102"/>
      <c r="F115" s="103"/>
      <c r="G115" s="131"/>
      <c r="H115" s="2"/>
      <c r="I115" s="107">
        <f>IF(F115="",SUMIF(Accounts!$A$10:$A$84,C115,Accounts!$D$10:$D$84),0)</f>
        <v>0</v>
      </c>
      <c r="J115" s="30">
        <f>IF(H115&lt;&gt;"",ROUND(H115*(1-F115-I115),2),IF(SETUP!$C$10&lt;&gt;"Y",0,IF(SUMIF(Accounts!A$10:A$84,C115,Accounts!Q$10:Q$84)=1,0,ROUND((D115-E115)*(1-F115-I115)/SETUP!$C$13,2))))</f>
        <v>0</v>
      </c>
      <c r="K115" s="14" t="str">
        <f>IF(SUM(C115:H115)=0,"",IF(T115=0,LOOKUP(C115,Accounts!$A$10:$A$84,Accounts!$B$10:$B$84),"Error!  Invalid Account Number"))</f>
        <v/>
      </c>
      <c r="L115" s="30">
        <f t="shared" si="8"/>
        <v>0</v>
      </c>
      <c r="M115" s="152">
        <f t="shared" si="11"/>
        <v>0</v>
      </c>
      <c r="N115" s="43"/>
      <c r="O115" s="92"/>
      <c r="P115" s="150"/>
      <c r="Q115" s="156">
        <f t="shared" si="13"/>
        <v>0</v>
      </c>
      <c r="R115" s="161">
        <f t="shared" si="10"/>
        <v>0</v>
      </c>
      <c r="S115" s="15">
        <f>SUMIF(Accounts!A$10:A$84,C115,Accounts!A$10:A$84)</f>
        <v>0</v>
      </c>
      <c r="T115" s="15">
        <f t="shared" si="12"/>
        <v>0</v>
      </c>
      <c r="U115" s="15">
        <f t="shared" si="9"/>
        <v>0</v>
      </c>
    </row>
    <row r="116" spans="1:21">
      <c r="A116" s="56"/>
      <c r="B116" s="3"/>
      <c r="C116" s="216"/>
      <c r="D116" s="102"/>
      <c r="E116" s="102"/>
      <c r="F116" s="103"/>
      <c r="G116" s="131"/>
      <c r="H116" s="2"/>
      <c r="I116" s="107">
        <f>IF(F116="",SUMIF(Accounts!$A$10:$A$84,C116,Accounts!$D$10:$D$84),0)</f>
        <v>0</v>
      </c>
      <c r="J116" s="30">
        <f>IF(H116&lt;&gt;"",ROUND(H116*(1-F116-I116),2),IF(SETUP!$C$10&lt;&gt;"Y",0,IF(SUMIF(Accounts!A$10:A$84,C116,Accounts!Q$10:Q$84)=1,0,ROUND((D116-E116)*(1-F116-I116)/SETUP!$C$13,2))))</f>
        <v>0</v>
      </c>
      <c r="K116" s="14" t="str">
        <f>IF(SUM(C116:H116)=0,"",IF(T116=0,LOOKUP(C116,Accounts!$A$10:$A$84,Accounts!$B$10:$B$84),"Error!  Invalid Account Number"))</f>
        <v/>
      </c>
      <c r="L116" s="30">
        <f t="shared" si="8"/>
        <v>0</v>
      </c>
      <c r="M116" s="152">
        <f t="shared" si="11"/>
        <v>0</v>
      </c>
      <c r="N116" s="43"/>
      <c r="O116" s="92"/>
      <c r="P116" s="150"/>
      <c r="Q116" s="156">
        <f t="shared" si="13"/>
        <v>0</v>
      </c>
      <c r="R116" s="161">
        <f t="shared" si="10"/>
        <v>0</v>
      </c>
      <c r="S116" s="15">
        <f>SUMIF(Accounts!A$10:A$84,C116,Accounts!A$10:A$84)</f>
        <v>0</v>
      </c>
      <c r="T116" s="15">
        <f t="shared" si="12"/>
        <v>0</v>
      </c>
      <c r="U116" s="15">
        <f t="shared" si="9"/>
        <v>0</v>
      </c>
    </row>
    <row r="117" spans="1:21">
      <c r="A117" s="56"/>
      <c r="B117" s="3"/>
      <c r="C117" s="216"/>
      <c r="D117" s="102"/>
      <c r="E117" s="102"/>
      <c r="F117" s="103"/>
      <c r="G117" s="131"/>
      <c r="H117" s="2"/>
      <c r="I117" s="107">
        <f>IF(F117="",SUMIF(Accounts!$A$10:$A$84,C117,Accounts!$D$10:$D$84),0)</f>
        <v>0</v>
      </c>
      <c r="J117" s="30">
        <f>IF(H117&lt;&gt;"",ROUND(H117*(1-F117-I117),2),IF(SETUP!$C$10&lt;&gt;"Y",0,IF(SUMIF(Accounts!A$10:A$84,C117,Accounts!Q$10:Q$84)=1,0,ROUND((D117-E117)*(1-F117-I117)/SETUP!$C$13,2))))</f>
        <v>0</v>
      </c>
      <c r="K117" s="14" t="str">
        <f>IF(SUM(C117:H117)=0,"",IF(T117=0,LOOKUP(C117,Accounts!$A$10:$A$84,Accounts!$B$10:$B$84),"Error!  Invalid Account Number"))</f>
        <v/>
      </c>
      <c r="L117" s="30">
        <f t="shared" si="8"/>
        <v>0</v>
      </c>
      <c r="M117" s="152">
        <f t="shared" si="11"/>
        <v>0</v>
      </c>
      <c r="N117" s="43"/>
      <c r="O117" s="92"/>
      <c r="P117" s="150"/>
      <c r="Q117" s="156">
        <f t="shared" si="13"/>
        <v>0</v>
      </c>
      <c r="R117" s="161">
        <f t="shared" si="10"/>
        <v>0</v>
      </c>
      <c r="S117" s="15">
        <f>SUMIF(Accounts!A$10:A$84,C117,Accounts!A$10:A$84)</f>
        <v>0</v>
      </c>
      <c r="T117" s="15">
        <f t="shared" si="12"/>
        <v>0</v>
      </c>
      <c r="U117" s="15">
        <f t="shared" si="9"/>
        <v>0</v>
      </c>
    </row>
    <row r="118" spans="1:21">
      <c r="A118" s="56"/>
      <c r="B118" s="3"/>
      <c r="C118" s="216"/>
      <c r="D118" s="102"/>
      <c r="E118" s="102"/>
      <c r="F118" s="103"/>
      <c r="G118" s="131"/>
      <c r="H118" s="2"/>
      <c r="I118" s="107">
        <f>IF(F118="",SUMIF(Accounts!$A$10:$A$84,C118,Accounts!$D$10:$D$84),0)</f>
        <v>0</v>
      </c>
      <c r="J118" s="30">
        <f>IF(H118&lt;&gt;"",ROUND(H118*(1-F118-I118),2),IF(SETUP!$C$10&lt;&gt;"Y",0,IF(SUMIF(Accounts!A$10:A$84,C118,Accounts!Q$10:Q$84)=1,0,ROUND((D118-E118)*(1-F118-I118)/SETUP!$C$13,2))))</f>
        <v>0</v>
      </c>
      <c r="K118" s="14" t="str">
        <f>IF(SUM(C118:H118)=0,"",IF(T118=0,LOOKUP(C118,Accounts!$A$10:$A$84,Accounts!$B$10:$B$84),"Error!  Invalid Account Number"))</f>
        <v/>
      </c>
      <c r="L118" s="30">
        <f t="shared" si="8"/>
        <v>0</v>
      </c>
      <c r="M118" s="152">
        <f t="shared" si="11"/>
        <v>0</v>
      </c>
      <c r="N118" s="43"/>
      <c r="O118" s="92"/>
      <c r="P118" s="150"/>
      <c r="Q118" s="156">
        <f t="shared" si="13"/>
        <v>0</v>
      </c>
      <c r="R118" s="161">
        <f t="shared" si="10"/>
        <v>0</v>
      </c>
      <c r="S118" s="15">
        <f>SUMIF(Accounts!A$10:A$84,C118,Accounts!A$10:A$84)</f>
        <v>0</v>
      </c>
      <c r="T118" s="15">
        <f t="shared" si="12"/>
        <v>0</v>
      </c>
      <c r="U118" s="15">
        <f t="shared" si="9"/>
        <v>0</v>
      </c>
    </row>
    <row r="119" spans="1:21">
      <c r="A119" s="56"/>
      <c r="B119" s="3"/>
      <c r="C119" s="216"/>
      <c r="D119" s="102"/>
      <c r="E119" s="102"/>
      <c r="F119" s="103"/>
      <c r="G119" s="131"/>
      <c r="H119" s="2"/>
      <c r="I119" s="107">
        <f>IF(F119="",SUMIF(Accounts!$A$10:$A$84,C119,Accounts!$D$10:$D$84),0)</f>
        <v>0</v>
      </c>
      <c r="J119" s="30">
        <f>IF(H119&lt;&gt;"",ROUND(H119*(1-F119-I119),2),IF(SETUP!$C$10&lt;&gt;"Y",0,IF(SUMIF(Accounts!A$10:A$84,C119,Accounts!Q$10:Q$84)=1,0,ROUND((D119-E119)*(1-F119-I119)/SETUP!$C$13,2))))</f>
        <v>0</v>
      </c>
      <c r="K119" s="14" t="str">
        <f>IF(SUM(C119:H119)=0,"",IF(T119=0,LOOKUP(C119,Accounts!$A$10:$A$84,Accounts!$B$10:$B$84),"Error!  Invalid Account Number"))</f>
        <v/>
      </c>
      <c r="L119" s="30">
        <f t="shared" si="8"/>
        <v>0</v>
      </c>
      <c r="M119" s="152">
        <f t="shared" si="11"/>
        <v>0</v>
      </c>
      <c r="N119" s="43"/>
      <c r="O119" s="92"/>
      <c r="P119" s="150"/>
      <c r="Q119" s="156">
        <f t="shared" si="13"/>
        <v>0</v>
      </c>
      <c r="R119" s="161">
        <f t="shared" si="10"/>
        <v>0</v>
      </c>
      <c r="S119" s="15">
        <f>SUMIF(Accounts!A$10:A$84,C119,Accounts!A$10:A$84)</f>
        <v>0</v>
      </c>
      <c r="T119" s="15">
        <f t="shared" si="12"/>
        <v>0</v>
      </c>
      <c r="U119" s="15">
        <f t="shared" si="9"/>
        <v>0</v>
      </c>
    </row>
    <row r="120" spans="1:21">
      <c r="A120" s="56"/>
      <c r="B120" s="3"/>
      <c r="C120" s="216"/>
      <c r="D120" s="102"/>
      <c r="E120" s="102"/>
      <c r="F120" s="103"/>
      <c r="G120" s="131"/>
      <c r="H120" s="2"/>
      <c r="I120" s="107">
        <f>IF(F120="",SUMIF(Accounts!$A$10:$A$84,C120,Accounts!$D$10:$D$84),0)</f>
        <v>0</v>
      </c>
      <c r="J120" s="30">
        <f>IF(H120&lt;&gt;"",ROUND(H120*(1-F120-I120),2),IF(SETUP!$C$10&lt;&gt;"Y",0,IF(SUMIF(Accounts!A$10:A$84,C120,Accounts!Q$10:Q$84)=1,0,ROUND((D120-E120)*(1-F120-I120)/SETUP!$C$13,2))))</f>
        <v>0</v>
      </c>
      <c r="K120" s="14" t="str">
        <f>IF(SUM(C120:H120)=0,"",IF(T120=0,LOOKUP(C120,Accounts!$A$10:$A$84,Accounts!$B$10:$B$84),"Error!  Invalid Account Number"))</f>
        <v/>
      </c>
      <c r="L120" s="30">
        <f t="shared" si="8"/>
        <v>0</v>
      </c>
      <c r="M120" s="152">
        <f t="shared" si="11"/>
        <v>0</v>
      </c>
      <c r="N120" s="43"/>
      <c r="O120" s="92"/>
      <c r="P120" s="150"/>
      <c r="Q120" s="156">
        <f t="shared" si="13"/>
        <v>0</v>
      </c>
      <c r="R120" s="161">
        <f t="shared" si="10"/>
        <v>0</v>
      </c>
      <c r="S120" s="15">
        <f>SUMIF(Accounts!A$10:A$84,C120,Accounts!A$10:A$84)</f>
        <v>0</v>
      </c>
      <c r="T120" s="15">
        <f t="shared" si="12"/>
        <v>0</v>
      </c>
      <c r="U120" s="15">
        <f t="shared" si="9"/>
        <v>0</v>
      </c>
    </row>
    <row r="121" spans="1:21">
      <c r="A121" s="56"/>
      <c r="B121" s="3"/>
      <c r="C121" s="216"/>
      <c r="D121" s="102"/>
      <c r="E121" s="102"/>
      <c r="F121" s="103"/>
      <c r="G121" s="131"/>
      <c r="H121" s="2"/>
      <c r="I121" s="107">
        <f>IF(F121="",SUMIF(Accounts!$A$10:$A$84,C121,Accounts!$D$10:$D$84),0)</f>
        <v>0</v>
      </c>
      <c r="J121" s="30">
        <f>IF(H121&lt;&gt;"",ROUND(H121*(1-F121-I121),2),IF(SETUP!$C$10&lt;&gt;"Y",0,IF(SUMIF(Accounts!A$10:A$84,C121,Accounts!Q$10:Q$84)=1,0,ROUND((D121-E121)*(1-F121-I121)/SETUP!$C$13,2))))</f>
        <v>0</v>
      </c>
      <c r="K121" s="14" t="str">
        <f>IF(SUM(C121:H121)=0,"",IF(T121=0,LOOKUP(C121,Accounts!$A$10:$A$84,Accounts!$B$10:$B$84),"Error!  Invalid Account Number"))</f>
        <v/>
      </c>
      <c r="L121" s="30">
        <f t="shared" si="8"/>
        <v>0</v>
      </c>
      <c r="M121" s="152">
        <f t="shared" si="11"/>
        <v>0</v>
      </c>
      <c r="N121" s="43"/>
      <c r="O121" s="92"/>
      <c r="P121" s="150"/>
      <c r="Q121" s="156">
        <f t="shared" si="13"/>
        <v>0</v>
      </c>
      <c r="R121" s="161">
        <f t="shared" si="10"/>
        <v>0</v>
      </c>
      <c r="S121" s="15">
        <f>SUMIF(Accounts!A$10:A$84,C121,Accounts!A$10:A$84)</f>
        <v>0</v>
      </c>
      <c r="T121" s="15">
        <f t="shared" si="12"/>
        <v>0</v>
      </c>
      <c r="U121" s="15">
        <f t="shared" si="9"/>
        <v>0</v>
      </c>
    </row>
    <row r="122" spans="1:21">
      <c r="A122" s="56"/>
      <c r="B122" s="3"/>
      <c r="C122" s="216"/>
      <c r="D122" s="102"/>
      <c r="E122" s="102"/>
      <c r="F122" s="103"/>
      <c r="G122" s="131"/>
      <c r="H122" s="2"/>
      <c r="I122" s="107">
        <f>IF(F122="",SUMIF(Accounts!$A$10:$A$84,C122,Accounts!$D$10:$D$84),0)</f>
        <v>0</v>
      </c>
      <c r="J122" s="30">
        <f>IF(H122&lt;&gt;"",ROUND(H122*(1-F122-I122),2),IF(SETUP!$C$10&lt;&gt;"Y",0,IF(SUMIF(Accounts!A$10:A$84,C122,Accounts!Q$10:Q$84)=1,0,ROUND((D122-E122)*(1-F122-I122)/SETUP!$C$13,2))))</f>
        <v>0</v>
      </c>
      <c r="K122" s="14" t="str">
        <f>IF(SUM(C122:H122)=0,"",IF(T122=0,LOOKUP(C122,Accounts!$A$10:$A$84,Accounts!$B$10:$B$84),"Error!  Invalid Account Number"))</f>
        <v/>
      </c>
      <c r="L122" s="30">
        <f t="shared" si="8"/>
        <v>0</v>
      </c>
      <c r="M122" s="152">
        <f t="shared" si="11"/>
        <v>0</v>
      </c>
      <c r="N122" s="43"/>
      <c r="O122" s="92"/>
      <c r="P122" s="150"/>
      <c r="Q122" s="156">
        <f t="shared" si="13"/>
        <v>0</v>
      </c>
      <c r="R122" s="161">
        <f t="shared" si="10"/>
        <v>0</v>
      </c>
      <c r="S122" s="15">
        <f>SUMIF(Accounts!A$10:A$84,C122,Accounts!A$10:A$84)</f>
        <v>0</v>
      </c>
      <c r="T122" s="15">
        <f t="shared" si="12"/>
        <v>0</v>
      </c>
      <c r="U122" s="15">
        <f t="shared" si="9"/>
        <v>0</v>
      </c>
    </row>
    <row r="123" spans="1:21">
      <c r="A123" s="56"/>
      <c r="B123" s="3"/>
      <c r="C123" s="216"/>
      <c r="D123" s="102"/>
      <c r="E123" s="102"/>
      <c r="F123" s="103"/>
      <c r="G123" s="131"/>
      <c r="H123" s="2"/>
      <c r="I123" s="107">
        <f>IF(F123="",SUMIF(Accounts!$A$10:$A$84,C123,Accounts!$D$10:$D$84),0)</f>
        <v>0</v>
      </c>
      <c r="J123" s="30">
        <f>IF(H123&lt;&gt;"",ROUND(H123*(1-F123-I123),2),IF(SETUP!$C$10&lt;&gt;"Y",0,IF(SUMIF(Accounts!A$10:A$84,C123,Accounts!Q$10:Q$84)=1,0,ROUND((D123-E123)*(1-F123-I123)/SETUP!$C$13,2))))</f>
        <v>0</v>
      </c>
      <c r="K123" s="14" t="str">
        <f>IF(SUM(C123:H123)=0,"",IF(T123=0,LOOKUP(C123,Accounts!$A$10:$A$84,Accounts!$B$10:$B$84),"Error!  Invalid Account Number"))</f>
        <v/>
      </c>
      <c r="L123" s="30">
        <f t="shared" si="8"/>
        <v>0</v>
      </c>
      <c r="M123" s="152">
        <f t="shared" si="11"/>
        <v>0</v>
      </c>
      <c r="N123" s="43"/>
      <c r="O123" s="92"/>
      <c r="P123" s="150"/>
      <c r="Q123" s="156">
        <f t="shared" si="13"/>
        <v>0</v>
      </c>
      <c r="R123" s="161">
        <f t="shared" si="10"/>
        <v>0</v>
      </c>
      <c r="S123" s="15">
        <f>SUMIF(Accounts!A$10:A$84,C123,Accounts!A$10:A$84)</f>
        <v>0</v>
      </c>
      <c r="T123" s="15">
        <f t="shared" si="12"/>
        <v>0</v>
      </c>
      <c r="U123" s="15">
        <f t="shared" si="9"/>
        <v>0</v>
      </c>
    </row>
    <row r="124" spans="1:21">
      <c r="A124" s="56"/>
      <c r="B124" s="3"/>
      <c r="C124" s="216"/>
      <c r="D124" s="102"/>
      <c r="E124" s="102"/>
      <c r="F124" s="103"/>
      <c r="G124" s="131"/>
      <c r="H124" s="2"/>
      <c r="I124" s="107">
        <f>IF(F124="",SUMIF(Accounts!$A$10:$A$84,C124,Accounts!$D$10:$D$84),0)</f>
        <v>0</v>
      </c>
      <c r="J124" s="30">
        <f>IF(H124&lt;&gt;"",ROUND(H124*(1-F124-I124),2),IF(SETUP!$C$10&lt;&gt;"Y",0,IF(SUMIF(Accounts!A$10:A$84,C124,Accounts!Q$10:Q$84)=1,0,ROUND((D124-E124)*(1-F124-I124)/SETUP!$C$13,2))))</f>
        <v>0</v>
      </c>
      <c r="K124" s="14" t="str">
        <f>IF(SUM(C124:H124)=0,"",IF(T124=0,LOOKUP(C124,Accounts!$A$10:$A$84,Accounts!$B$10:$B$84),"Error!  Invalid Account Number"))</f>
        <v/>
      </c>
      <c r="L124" s="30">
        <f t="shared" si="8"/>
        <v>0</v>
      </c>
      <c r="M124" s="152">
        <f t="shared" si="11"/>
        <v>0</v>
      </c>
      <c r="N124" s="43"/>
      <c r="O124" s="92"/>
      <c r="P124" s="150"/>
      <c r="Q124" s="156">
        <f t="shared" si="13"/>
        <v>0</v>
      </c>
      <c r="R124" s="161">
        <f t="shared" si="10"/>
        <v>0</v>
      </c>
      <c r="S124" s="15">
        <f>SUMIF(Accounts!A$10:A$84,C124,Accounts!A$10:A$84)</f>
        <v>0</v>
      </c>
      <c r="T124" s="15">
        <f t="shared" si="12"/>
        <v>0</v>
      </c>
      <c r="U124" s="15">
        <f t="shared" si="9"/>
        <v>0</v>
      </c>
    </row>
    <row r="125" spans="1:21">
      <c r="A125" s="56"/>
      <c r="B125" s="3"/>
      <c r="C125" s="216"/>
      <c r="D125" s="102"/>
      <c r="E125" s="102"/>
      <c r="F125" s="103"/>
      <c r="G125" s="131"/>
      <c r="H125" s="2"/>
      <c r="I125" s="107">
        <f>IF(F125="",SUMIF(Accounts!$A$10:$A$84,C125,Accounts!$D$10:$D$84),0)</f>
        <v>0</v>
      </c>
      <c r="J125" s="30">
        <f>IF(H125&lt;&gt;"",ROUND(H125*(1-F125-I125),2),IF(SETUP!$C$10&lt;&gt;"Y",0,IF(SUMIF(Accounts!A$10:A$84,C125,Accounts!Q$10:Q$84)=1,0,ROUND((D125-E125)*(1-F125-I125)/SETUP!$C$13,2))))</f>
        <v>0</v>
      </c>
      <c r="K125" s="14" t="str">
        <f>IF(SUM(C125:H125)=0,"",IF(T125=0,LOOKUP(C125,Accounts!$A$10:$A$84,Accounts!$B$10:$B$84),"Error!  Invalid Account Number"))</f>
        <v/>
      </c>
      <c r="L125" s="30">
        <f t="shared" si="8"/>
        <v>0</v>
      </c>
      <c r="M125" s="152">
        <f t="shared" si="11"/>
        <v>0</v>
      </c>
      <c r="N125" s="43"/>
      <c r="O125" s="92"/>
      <c r="P125" s="150"/>
      <c r="Q125" s="156">
        <f t="shared" si="13"/>
        <v>0</v>
      </c>
      <c r="R125" s="161">
        <f t="shared" si="10"/>
        <v>0</v>
      </c>
      <c r="S125" s="15">
        <f>SUMIF(Accounts!A$10:A$84,C125,Accounts!A$10:A$84)</f>
        <v>0</v>
      </c>
      <c r="T125" s="15">
        <f t="shared" si="12"/>
        <v>0</v>
      </c>
      <c r="U125" s="15">
        <f t="shared" si="9"/>
        <v>0</v>
      </c>
    </row>
    <row r="126" spans="1:21">
      <c r="A126" s="56"/>
      <c r="B126" s="3"/>
      <c r="C126" s="216"/>
      <c r="D126" s="102"/>
      <c r="E126" s="102"/>
      <c r="F126" s="103"/>
      <c r="G126" s="131"/>
      <c r="H126" s="2"/>
      <c r="I126" s="107">
        <f>IF(F126="",SUMIF(Accounts!$A$10:$A$84,C126,Accounts!$D$10:$D$84),0)</f>
        <v>0</v>
      </c>
      <c r="J126" s="30">
        <f>IF(H126&lt;&gt;"",ROUND(H126*(1-F126-I126),2),IF(SETUP!$C$10&lt;&gt;"Y",0,IF(SUMIF(Accounts!A$10:A$84,C126,Accounts!Q$10:Q$84)=1,0,ROUND((D126-E126)*(1-F126-I126)/SETUP!$C$13,2))))</f>
        <v>0</v>
      </c>
      <c r="K126" s="14" t="str">
        <f>IF(SUM(C126:H126)=0,"",IF(T126=0,LOOKUP(C126,Accounts!$A$10:$A$84,Accounts!$B$10:$B$84),"Error!  Invalid Account Number"))</f>
        <v/>
      </c>
      <c r="L126" s="30">
        <f t="shared" si="8"/>
        <v>0</v>
      </c>
      <c r="M126" s="152">
        <f t="shared" si="11"/>
        <v>0</v>
      </c>
      <c r="N126" s="43"/>
      <c r="O126" s="92"/>
      <c r="P126" s="150"/>
      <c r="Q126" s="156">
        <f t="shared" si="13"/>
        <v>0</v>
      </c>
      <c r="R126" s="161">
        <f t="shared" si="10"/>
        <v>0</v>
      </c>
      <c r="S126" s="15">
        <f>SUMIF(Accounts!A$10:A$84,C126,Accounts!A$10:A$84)</f>
        <v>0</v>
      </c>
      <c r="T126" s="15">
        <f t="shared" si="12"/>
        <v>0</v>
      </c>
      <c r="U126" s="15">
        <f t="shared" si="9"/>
        <v>0</v>
      </c>
    </row>
    <row r="127" spans="1:21">
      <c r="A127" s="56"/>
      <c r="B127" s="3"/>
      <c r="C127" s="216"/>
      <c r="D127" s="102"/>
      <c r="E127" s="102"/>
      <c r="F127" s="103"/>
      <c r="G127" s="131"/>
      <c r="H127" s="2"/>
      <c r="I127" s="107">
        <f>IF(F127="",SUMIF(Accounts!$A$10:$A$84,C127,Accounts!$D$10:$D$84),0)</f>
        <v>0</v>
      </c>
      <c r="J127" s="30">
        <f>IF(H127&lt;&gt;"",ROUND(H127*(1-F127-I127),2),IF(SETUP!$C$10&lt;&gt;"Y",0,IF(SUMIF(Accounts!A$10:A$84,C127,Accounts!Q$10:Q$84)=1,0,ROUND((D127-E127)*(1-F127-I127)/SETUP!$C$13,2))))</f>
        <v>0</v>
      </c>
      <c r="K127" s="14" t="str">
        <f>IF(SUM(C127:H127)=0,"",IF(T127=0,LOOKUP(C127,Accounts!$A$10:$A$84,Accounts!$B$10:$B$84),"Error!  Invalid Account Number"))</f>
        <v/>
      </c>
      <c r="L127" s="30">
        <f t="shared" si="8"/>
        <v>0</v>
      </c>
      <c r="M127" s="152">
        <f t="shared" si="11"/>
        <v>0</v>
      </c>
      <c r="N127" s="43"/>
      <c r="O127" s="92"/>
      <c r="P127" s="150"/>
      <c r="Q127" s="156">
        <f t="shared" si="13"/>
        <v>0</v>
      </c>
      <c r="R127" s="161">
        <f t="shared" si="10"/>
        <v>0</v>
      </c>
      <c r="S127" s="15">
        <f>SUMIF(Accounts!A$10:A$84,C127,Accounts!A$10:A$84)</f>
        <v>0</v>
      </c>
      <c r="T127" s="15">
        <f t="shared" si="12"/>
        <v>0</v>
      </c>
      <c r="U127" s="15">
        <f t="shared" si="9"/>
        <v>0</v>
      </c>
    </row>
    <row r="128" spans="1:21">
      <c r="A128" s="56"/>
      <c r="B128" s="3"/>
      <c r="C128" s="216"/>
      <c r="D128" s="102"/>
      <c r="E128" s="102"/>
      <c r="F128" s="103"/>
      <c r="G128" s="131"/>
      <c r="H128" s="2"/>
      <c r="I128" s="107">
        <f>IF(F128="",SUMIF(Accounts!$A$10:$A$84,C128,Accounts!$D$10:$D$84),0)</f>
        <v>0</v>
      </c>
      <c r="J128" s="30">
        <f>IF(H128&lt;&gt;"",ROUND(H128*(1-F128-I128),2),IF(SETUP!$C$10&lt;&gt;"Y",0,IF(SUMIF(Accounts!A$10:A$84,C128,Accounts!Q$10:Q$84)=1,0,ROUND((D128-E128)*(1-F128-I128)/SETUP!$C$13,2))))</f>
        <v>0</v>
      </c>
      <c r="K128" s="14" t="str">
        <f>IF(SUM(C128:H128)=0,"",IF(T128=0,LOOKUP(C128,Accounts!$A$10:$A$84,Accounts!$B$10:$B$84),"Error!  Invalid Account Number"))</f>
        <v/>
      </c>
      <c r="L128" s="30">
        <f t="shared" si="8"/>
        <v>0</v>
      </c>
      <c r="M128" s="152">
        <f t="shared" si="11"/>
        <v>0</v>
      </c>
      <c r="N128" s="43"/>
      <c r="O128" s="92"/>
      <c r="P128" s="150"/>
      <c r="Q128" s="156">
        <f t="shared" si="13"/>
        <v>0</v>
      </c>
      <c r="R128" s="161">
        <f t="shared" si="10"/>
        <v>0</v>
      </c>
      <c r="S128" s="15">
        <f>SUMIF(Accounts!A$10:A$84,C128,Accounts!A$10:A$84)</f>
        <v>0</v>
      </c>
      <c r="T128" s="15">
        <f t="shared" si="12"/>
        <v>0</v>
      </c>
      <c r="U128" s="15">
        <f t="shared" si="9"/>
        <v>0</v>
      </c>
    </row>
    <row r="129" spans="1:21">
      <c r="A129" s="56"/>
      <c r="B129" s="3"/>
      <c r="C129" s="216"/>
      <c r="D129" s="102"/>
      <c r="E129" s="102"/>
      <c r="F129" s="103"/>
      <c r="G129" s="131"/>
      <c r="H129" s="2"/>
      <c r="I129" s="107">
        <f>IF(F129="",SUMIF(Accounts!$A$10:$A$84,C129,Accounts!$D$10:$D$84),0)</f>
        <v>0</v>
      </c>
      <c r="J129" s="30">
        <f>IF(H129&lt;&gt;"",ROUND(H129*(1-F129-I129),2),IF(SETUP!$C$10&lt;&gt;"Y",0,IF(SUMIF(Accounts!A$10:A$84,C129,Accounts!Q$10:Q$84)=1,0,ROUND((D129-E129)*(1-F129-I129)/SETUP!$C$13,2))))</f>
        <v>0</v>
      </c>
      <c r="K129" s="14" t="str">
        <f>IF(SUM(C129:H129)=0,"",IF(T129=0,LOOKUP(C129,Accounts!$A$10:$A$84,Accounts!$B$10:$B$84),"Error!  Invalid Account Number"))</f>
        <v/>
      </c>
      <c r="L129" s="30">
        <f t="shared" si="8"/>
        <v>0</v>
      </c>
      <c r="M129" s="152">
        <f t="shared" si="11"/>
        <v>0</v>
      </c>
      <c r="N129" s="43"/>
      <c r="O129" s="92"/>
      <c r="P129" s="150"/>
      <c r="Q129" s="156">
        <f t="shared" si="13"/>
        <v>0</v>
      </c>
      <c r="R129" s="161">
        <f t="shared" si="10"/>
        <v>0</v>
      </c>
      <c r="S129" s="15">
        <f>SUMIF(Accounts!A$10:A$84,C129,Accounts!A$10:A$84)</f>
        <v>0</v>
      </c>
      <c r="T129" s="15">
        <f t="shared" si="12"/>
        <v>0</v>
      </c>
      <c r="U129" s="15">
        <f t="shared" si="9"/>
        <v>0</v>
      </c>
    </row>
    <row r="130" spans="1:21">
      <c r="A130" s="56"/>
      <c r="B130" s="3"/>
      <c r="C130" s="216"/>
      <c r="D130" s="102"/>
      <c r="E130" s="102"/>
      <c r="F130" s="103"/>
      <c r="G130" s="131"/>
      <c r="H130" s="2"/>
      <c r="I130" s="107">
        <f>IF(F130="",SUMIF(Accounts!$A$10:$A$84,C130,Accounts!$D$10:$D$84),0)</f>
        <v>0</v>
      </c>
      <c r="J130" s="30">
        <f>IF(H130&lt;&gt;"",ROUND(H130*(1-F130-I130),2),IF(SETUP!$C$10&lt;&gt;"Y",0,IF(SUMIF(Accounts!A$10:A$84,C130,Accounts!Q$10:Q$84)=1,0,ROUND((D130-E130)*(1-F130-I130)/SETUP!$C$13,2))))</f>
        <v>0</v>
      </c>
      <c r="K130" s="14" t="str">
        <f>IF(SUM(C130:H130)=0,"",IF(T130=0,LOOKUP(C130,Accounts!$A$10:$A$84,Accounts!$B$10:$B$84),"Error!  Invalid Account Number"))</f>
        <v/>
      </c>
      <c r="L130" s="30">
        <f t="shared" si="8"/>
        <v>0</v>
      </c>
      <c r="M130" s="152">
        <f t="shared" si="11"/>
        <v>0</v>
      </c>
      <c r="N130" s="43"/>
      <c r="O130" s="92"/>
      <c r="P130" s="150"/>
      <c r="Q130" s="156">
        <f t="shared" si="13"/>
        <v>0</v>
      </c>
      <c r="R130" s="161">
        <f t="shared" si="10"/>
        <v>0</v>
      </c>
      <c r="S130" s="15">
        <f>SUMIF(Accounts!A$10:A$84,C130,Accounts!A$10:A$84)</f>
        <v>0</v>
      </c>
      <c r="T130" s="15">
        <f t="shared" si="12"/>
        <v>0</v>
      </c>
      <c r="U130" s="15">
        <f t="shared" si="9"/>
        <v>0</v>
      </c>
    </row>
    <row r="131" spans="1:21">
      <c r="A131" s="56"/>
      <c r="B131" s="3"/>
      <c r="C131" s="216"/>
      <c r="D131" s="102"/>
      <c r="E131" s="102"/>
      <c r="F131" s="103"/>
      <c r="G131" s="131"/>
      <c r="H131" s="2"/>
      <c r="I131" s="107">
        <f>IF(F131="",SUMIF(Accounts!$A$10:$A$84,C131,Accounts!$D$10:$D$84),0)</f>
        <v>0</v>
      </c>
      <c r="J131" s="30">
        <f>IF(H131&lt;&gt;"",ROUND(H131*(1-F131-I131),2),IF(SETUP!$C$10&lt;&gt;"Y",0,IF(SUMIF(Accounts!A$10:A$84,C131,Accounts!Q$10:Q$84)=1,0,ROUND((D131-E131)*(1-F131-I131)/SETUP!$C$13,2))))</f>
        <v>0</v>
      </c>
      <c r="K131" s="14" t="str">
        <f>IF(SUM(C131:H131)=0,"",IF(T131=0,LOOKUP(C131,Accounts!$A$10:$A$84,Accounts!$B$10:$B$84),"Error!  Invalid Account Number"))</f>
        <v/>
      </c>
      <c r="L131" s="30">
        <f t="shared" si="8"/>
        <v>0</v>
      </c>
      <c r="M131" s="152">
        <f t="shared" si="11"/>
        <v>0</v>
      </c>
      <c r="N131" s="43"/>
      <c r="O131" s="92"/>
      <c r="P131" s="150"/>
      <c r="Q131" s="156">
        <f t="shared" si="13"/>
        <v>0</v>
      </c>
      <c r="R131" s="161">
        <f t="shared" si="10"/>
        <v>0</v>
      </c>
      <c r="S131" s="15">
        <f>SUMIF(Accounts!A$10:A$84,C131,Accounts!A$10:A$84)</f>
        <v>0</v>
      </c>
      <c r="T131" s="15">
        <f t="shared" si="12"/>
        <v>0</v>
      </c>
      <c r="U131" s="15">
        <f t="shared" si="9"/>
        <v>0</v>
      </c>
    </row>
    <row r="132" spans="1:21">
      <c r="A132" s="56"/>
      <c r="B132" s="3"/>
      <c r="C132" s="216"/>
      <c r="D132" s="102"/>
      <c r="E132" s="102"/>
      <c r="F132" s="103"/>
      <c r="G132" s="131"/>
      <c r="H132" s="2"/>
      <c r="I132" s="107">
        <f>IF(F132="",SUMIF(Accounts!$A$10:$A$84,C132,Accounts!$D$10:$D$84),0)</f>
        <v>0</v>
      </c>
      <c r="J132" s="30">
        <f>IF(H132&lt;&gt;"",ROUND(H132*(1-F132-I132),2),IF(SETUP!$C$10&lt;&gt;"Y",0,IF(SUMIF(Accounts!A$10:A$84,C132,Accounts!Q$10:Q$84)=1,0,ROUND((D132-E132)*(1-F132-I132)/SETUP!$C$13,2))))</f>
        <v>0</v>
      </c>
      <c r="K132" s="14" t="str">
        <f>IF(SUM(C132:H132)=0,"",IF(T132=0,LOOKUP(C132,Accounts!$A$10:$A$84,Accounts!$B$10:$B$84),"Error!  Invalid Account Number"))</f>
        <v/>
      </c>
      <c r="L132" s="30">
        <f t="shared" si="8"/>
        <v>0</v>
      </c>
      <c r="M132" s="152">
        <f t="shared" si="11"/>
        <v>0</v>
      </c>
      <c r="N132" s="43"/>
      <c r="O132" s="92"/>
      <c r="P132" s="150"/>
      <c r="Q132" s="156">
        <f t="shared" si="13"/>
        <v>0</v>
      </c>
      <c r="R132" s="161">
        <f t="shared" si="10"/>
        <v>0</v>
      </c>
      <c r="S132" s="15">
        <f>SUMIF(Accounts!A$10:A$84,C132,Accounts!A$10:A$84)</f>
        <v>0</v>
      </c>
      <c r="T132" s="15">
        <f t="shared" si="12"/>
        <v>0</v>
      </c>
      <c r="U132" s="15">
        <f t="shared" si="9"/>
        <v>0</v>
      </c>
    </row>
    <row r="133" spans="1:21">
      <c r="A133" s="56"/>
      <c r="B133" s="3"/>
      <c r="C133" s="216"/>
      <c r="D133" s="102"/>
      <c r="E133" s="102"/>
      <c r="F133" s="103"/>
      <c r="G133" s="131"/>
      <c r="H133" s="2"/>
      <c r="I133" s="107">
        <f>IF(F133="",SUMIF(Accounts!$A$10:$A$84,C133,Accounts!$D$10:$D$84),0)</f>
        <v>0</v>
      </c>
      <c r="J133" s="30">
        <f>IF(H133&lt;&gt;"",ROUND(H133*(1-F133-I133),2),IF(SETUP!$C$10&lt;&gt;"Y",0,IF(SUMIF(Accounts!A$10:A$84,C133,Accounts!Q$10:Q$84)=1,0,ROUND((D133-E133)*(1-F133-I133)/SETUP!$C$13,2))))</f>
        <v>0</v>
      </c>
      <c r="K133" s="14" t="str">
        <f>IF(SUM(C133:H133)=0,"",IF(T133=0,LOOKUP(C133,Accounts!$A$10:$A$84,Accounts!$B$10:$B$84),"Error!  Invalid Account Number"))</f>
        <v/>
      </c>
      <c r="L133" s="30">
        <f t="shared" si="8"/>
        <v>0</v>
      </c>
      <c r="M133" s="152">
        <f t="shared" si="11"/>
        <v>0</v>
      </c>
      <c r="N133" s="43"/>
      <c r="O133" s="92"/>
      <c r="P133" s="150"/>
      <c r="Q133" s="156">
        <f t="shared" si="13"/>
        <v>0</v>
      </c>
      <c r="R133" s="161">
        <f t="shared" si="10"/>
        <v>0</v>
      </c>
      <c r="S133" s="15">
        <f>SUMIF(Accounts!A$10:A$84,C133,Accounts!A$10:A$84)</f>
        <v>0</v>
      </c>
      <c r="T133" s="15">
        <f t="shared" si="12"/>
        <v>0</v>
      </c>
      <c r="U133" s="15">
        <f t="shared" si="9"/>
        <v>0</v>
      </c>
    </row>
    <row r="134" spans="1:21">
      <c r="A134" s="56"/>
      <c r="B134" s="3"/>
      <c r="C134" s="216"/>
      <c r="D134" s="102"/>
      <c r="E134" s="102"/>
      <c r="F134" s="103"/>
      <c r="G134" s="131"/>
      <c r="H134" s="2"/>
      <c r="I134" s="107">
        <f>IF(F134="",SUMIF(Accounts!$A$10:$A$84,C134,Accounts!$D$10:$D$84),0)</f>
        <v>0</v>
      </c>
      <c r="J134" s="30">
        <f>IF(H134&lt;&gt;"",ROUND(H134*(1-F134-I134),2),IF(SETUP!$C$10&lt;&gt;"Y",0,IF(SUMIF(Accounts!A$10:A$84,C134,Accounts!Q$10:Q$84)=1,0,ROUND((D134-E134)*(1-F134-I134)/SETUP!$C$13,2))))</f>
        <v>0</v>
      </c>
      <c r="K134" s="14" t="str">
        <f>IF(SUM(C134:H134)=0,"",IF(T134=0,LOOKUP(C134,Accounts!$A$10:$A$84,Accounts!$B$10:$B$84),"Error!  Invalid Account Number"))</f>
        <v/>
      </c>
      <c r="L134" s="30">
        <f t="shared" si="8"/>
        <v>0</v>
      </c>
      <c r="M134" s="152">
        <f t="shared" si="11"/>
        <v>0</v>
      </c>
      <c r="N134" s="43"/>
      <c r="O134" s="92"/>
      <c r="P134" s="150"/>
      <c r="Q134" s="156">
        <f t="shared" si="13"/>
        <v>0</v>
      </c>
      <c r="R134" s="161">
        <f t="shared" si="10"/>
        <v>0</v>
      </c>
      <c r="S134" s="15">
        <f>SUMIF(Accounts!A$10:A$84,C134,Accounts!A$10:A$84)</f>
        <v>0</v>
      </c>
      <c r="T134" s="15">
        <f t="shared" si="12"/>
        <v>0</v>
      </c>
      <c r="U134" s="15">
        <f t="shared" si="9"/>
        <v>0</v>
      </c>
    </row>
    <row r="135" spans="1:21">
      <c r="A135" s="56"/>
      <c r="B135" s="3"/>
      <c r="C135" s="216"/>
      <c r="D135" s="102"/>
      <c r="E135" s="102"/>
      <c r="F135" s="103"/>
      <c r="G135" s="131"/>
      <c r="H135" s="2"/>
      <c r="I135" s="107">
        <f>IF(F135="",SUMIF(Accounts!$A$10:$A$84,C135,Accounts!$D$10:$D$84),0)</f>
        <v>0</v>
      </c>
      <c r="J135" s="30">
        <f>IF(H135&lt;&gt;"",ROUND(H135*(1-F135-I135),2),IF(SETUP!$C$10&lt;&gt;"Y",0,IF(SUMIF(Accounts!A$10:A$84,C135,Accounts!Q$10:Q$84)=1,0,ROUND((D135-E135)*(1-F135-I135)/SETUP!$C$13,2))))</f>
        <v>0</v>
      </c>
      <c r="K135" s="14" t="str">
        <f>IF(SUM(C135:H135)=0,"",IF(T135=0,LOOKUP(C135,Accounts!$A$10:$A$84,Accounts!$B$10:$B$84),"Error!  Invalid Account Number"))</f>
        <v/>
      </c>
      <c r="L135" s="30">
        <f t="shared" si="8"/>
        <v>0</v>
      </c>
      <c r="M135" s="152">
        <f t="shared" si="11"/>
        <v>0</v>
      </c>
      <c r="N135" s="43"/>
      <c r="O135" s="92"/>
      <c r="P135" s="150"/>
      <c r="Q135" s="156">
        <f t="shared" si="13"/>
        <v>0</v>
      </c>
      <c r="R135" s="161">
        <f t="shared" si="10"/>
        <v>0</v>
      </c>
      <c r="S135" s="15">
        <f>SUMIF(Accounts!A$10:A$84,C135,Accounts!A$10:A$84)</f>
        <v>0</v>
      </c>
      <c r="T135" s="15">
        <f t="shared" si="12"/>
        <v>0</v>
      </c>
      <c r="U135" s="15">
        <f t="shared" si="9"/>
        <v>0</v>
      </c>
    </row>
    <row r="136" spans="1:21">
      <c r="A136" s="56"/>
      <c r="B136" s="3"/>
      <c r="C136" s="216"/>
      <c r="D136" s="102"/>
      <c r="E136" s="102"/>
      <c r="F136" s="103"/>
      <c r="G136" s="131"/>
      <c r="H136" s="2"/>
      <c r="I136" s="107">
        <f>IF(F136="",SUMIF(Accounts!$A$10:$A$84,C136,Accounts!$D$10:$D$84),0)</f>
        <v>0</v>
      </c>
      <c r="J136" s="30">
        <f>IF(H136&lt;&gt;"",ROUND(H136*(1-F136-I136),2),IF(SETUP!$C$10&lt;&gt;"Y",0,IF(SUMIF(Accounts!A$10:A$84,C136,Accounts!Q$10:Q$84)=1,0,ROUND((D136-E136)*(1-F136-I136)/SETUP!$C$13,2))))</f>
        <v>0</v>
      </c>
      <c r="K136" s="14" t="str">
        <f>IF(SUM(C136:H136)=0,"",IF(T136=0,LOOKUP(C136,Accounts!$A$10:$A$84,Accounts!$B$10:$B$84),"Error!  Invalid Account Number"))</f>
        <v/>
      </c>
      <c r="L136" s="30">
        <f t="shared" ref="L136:L199" si="14">D136-E136-J136-M136</f>
        <v>0</v>
      </c>
      <c r="M136" s="152">
        <f t="shared" si="11"/>
        <v>0</v>
      </c>
      <c r="N136" s="43"/>
      <c r="O136" s="92"/>
      <c r="P136" s="150"/>
      <c r="Q136" s="156">
        <f t="shared" si="13"/>
        <v>0</v>
      </c>
      <c r="R136" s="161">
        <f t="shared" si="10"/>
        <v>0</v>
      </c>
      <c r="S136" s="15">
        <f>SUMIF(Accounts!A$10:A$84,C136,Accounts!A$10:A$84)</f>
        <v>0</v>
      </c>
      <c r="T136" s="15">
        <f t="shared" si="12"/>
        <v>0</v>
      </c>
      <c r="U136" s="15">
        <f t="shared" ref="U136:U199" si="15">IF(OR(AND(D136-E136&lt;0,J136&gt;0),AND(D136-E136&gt;0,J136&lt;0)),1,0)</f>
        <v>0</v>
      </c>
    </row>
    <row r="137" spans="1:21">
      <c r="A137" s="56"/>
      <c r="B137" s="3"/>
      <c r="C137" s="216"/>
      <c r="D137" s="102"/>
      <c r="E137" s="102"/>
      <c r="F137" s="103"/>
      <c r="G137" s="131"/>
      <c r="H137" s="2"/>
      <c r="I137" s="107">
        <f>IF(F137="",SUMIF(Accounts!$A$10:$A$84,C137,Accounts!$D$10:$D$84),0)</f>
        <v>0</v>
      </c>
      <c r="J137" s="30">
        <f>IF(H137&lt;&gt;"",ROUND(H137*(1-F137-I137),2),IF(SETUP!$C$10&lt;&gt;"Y",0,IF(SUMIF(Accounts!A$10:A$84,C137,Accounts!Q$10:Q$84)=1,0,ROUND((D137-E137)*(1-F137-I137)/SETUP!$C$13,2))))</f>
        <v>0</v>
      </c>
      <c r="K137" s="14" t="str">
        <f>IF(SUM(C137:H137)=0,"",IF(T137=0,LOOKUP(C137,Accounts!$A$10:$A$84,Accounts!$B$10:$B$84),"Error!  Invalid Account Number"))</f>
        <v/>
      </c>
      <c r="L137" s="30">
        <f t="shared" si="14"/>
        <v>0</v>
      </c>
      <c r="M137" s="152">
        <f t="shared" si="11"/>
        <v>0</v>
      </c>
      <c r="N137" s="43"/>
      <c r="O137" s="92"/>
      <c r="P137" s="150"/>
      <c r="Q137" s="156">
        <f t="shared" si="13"/>
        <v>0</v>
      </c>
      <c r="R137" s="161">
        <f t="shared" ref="R137:R200" si="16">J137+Q137</f>
        <v>0</v>
      </c>
      <c r="S137" s="15">
        <f>SUMIF(Accounts!A$10:A$84,C137,Accounts!A$10:A$84)</f>
        <v>0</v>
      </c>
      <c r="T137" s="15">
        <f t="shared" si="12"/>
        <v>0</v>
      </c>
      <c r="U137" s="15">
        <f t="shared" si="15"/>
        <v>0</v>
      </c>
    </row>
    <row r="138" spans="1:21">
      <c r="A138" s="56"/>
      <c r="B138" s="3"/>
      <c r="C138" s="216"/>
      <c r="D138" s="102"/>
      <c r="E138" s="102"/>
      <c r="F138" s="103"/>
      <c r="G138" s="131"/>
      <c r="H138" s="2"/>
      <c r="I138" s="107">
        <f>IF(F138="",SUMIF(Accounts!$A$10:$A$84,C138,Accounts!$D$10:$D$84),0)</f>
        <v>0</v>
      </c>
      <c r="J138" s="30">
        <f>IF(H138&lt;&gt;"",ROUND(H138*(1-F138-I138),2),IF(SETUP!$C$10&lt;&gt;"Y",0,IF(SUMIF(Accounts!A$10:A$84,C138,Accounts!Q$10:Q$84)=1,0,ROUND((D138-E138)*(1-F138-I138)/SETUP!$C$13,2))))</f>
        <v>0</v>
      </c>
      <c r="K138" s="14" t="str">
        <f>IF(SUM(C138:H138)=0,"",IF(T138=0,LOOKUP(C138,Accounts!$A$10:$A$84,Accounts!$B$10:$B$84),"Error!  Invalid Account Number"))</f>
        <v/>
      </c>
      <c r="L138" s="30">
        <f t="shared" si="14"/>
        <v>0</v>
      </c>
      <c r="M138" s="152">
        <f t="shared" ref="M138:M201" si="17">ROUND((D138-E138)*(F138+I138),2)</f>
        <v>0</v>
      </c>
      <c r="N138" s="43"/>
      <c r="O138" s="92"/>
      <c r="P138" s="150"/>
      <c r="Q138" s="156">
        <f t="shared" si="13"/>
        <v>0</v>
      </c>
      <c r="R138" s="161">
        <f t="shared" si="16"/>
        <v>0</v>
      </c>
      <c r="S138" s="15">
        <f>SUMIF(Accounts!A$10:A$84,C138,Accounts!A$10:A$84)</f>
        <v>0</v>
      </c>
      <c r="T138" s="15">
        <f t="shared" ref="T138:T201" si="18">IF(AND(SUM(D138:H138)&lt;&gt;0,C138=0),1,IF(S138=C138,0,1))</f>
        <v>0</v>
      </c>
      <c r="U138" s="15">
        <f t="shared" si="15"/>
        <v>0</v>
      </c>
    </row>
    <row r="139" spans="1:21">
      <c r="A139" s="56"/>
      <c r="B139" s="3"/>
      <c r="C139" s="216"/>
      <c r="D139" s="102"/>
      <c r="E139" s="102"/>
      <c r="F139" s="103"/>
      <c r="G139" s="131"/>
      <c r="H139" s="2"/>
      <c r="I139" s="107">
        <f>IF(F139="",SUMIF(Accounts!$A$10:$A$84,C139,Accounts!$D$10:$D$84),0)</f>
        <v>0</v>
      </c>
      <c r="J139" s="30">
        <f>IF(H139&lt;&gt;"",ROUND(H139*(1-F139-I139),2),IF(SETUP!$C$10&lt;&gt;"Y",0,IF(SUMIF(Accounts!A$10:A$84,C139,Accounts!Q$10:Q$84)=1,0,ROUND((D139-E139)*(1-F139-I139)/SETUP!$C$13,2))))</f>
        <v>0</v>
      </c>
      <c r="K139" s="14" t="str">
        <f>IF(SUM(C139:H139)=0,"",IF(T139=0,LOOKUP(C139,Accounts!$A$10:$A$84,Accounts!$B$10:$B$84),"Error!  Invalid Account Number"))</f>
        <v/>
      </c>
      <c r="L139" s="30">
        <f t="shared" si="14"/>
        <v>0</v>
      </c>
      <c r="M139" s="152">
        <f t="shared" si="17"/>
        <v>0</v>
      </c>
      <c r="N139" s="43"/>
      <c r="O139" s="92"/>
      <c r="P139" s="150"/>
      <c r="Q139" s="156">
        <f t="shared" ref="Q139:Q202" si="19">IF(AND(C139&gt;=101,C139&lt;=120),-J139,0)</f>
        <v>0</v>
      </c>
      <c r="R139" s="161">
        <f t="shared" si="16"/>
        <v>0</v>
      </c>
      <c r="S139" s="15">
        <f>SUMIF(Accounts!A$10:A$84,C139,Accounts!A$10:A$84)</f>
        <v>0</v>
      </c>
      <c r="T139" s="15">
        <f t="shared" si="18"/>
        <v>0</v>
      </c>
      <c r="U139" s="15">
        <f t="shared" si="15"/>
        <v>0</v>
      </c>
    </row>
    <row r="140" spans="1:21">
      <c r="A140" s="56"/>
      <c r="B140" s="3"/>
      <c r="C140" s="216"/>
      <c r="D140" s="102"/>
      <c r="E140" s="102"/>
      <c r="F140" s="103"/>
      <c r="G140" s="131"/>
      <c r="H140" s="2"/>
      <c r="I140" s="107">
        <f>IF(F140="",SUMIF(Accounts!$A$10:$A$84,C140,Accounts!$D$10:$D$84),0)</f>
        <v>0</v>
      </c>
      <c r="J140" s="30">
        <f>IF(H140&lt;&gt;"",ROUND(H140*(1-F140-I140),2),IF(SETUP!$C$10&lt;&gt;"Y",0,IF(SUMIF(Accounts!A$10:A$84,C140,Accounts!Q$10:Q$84)=1,0,ROUND((D140-E140)*(1-F140-I140)/SETUP!$C$13,2))))</f>
        <v>0</v>
      </c>
      <c r="K140" s="14" t="str">
        <f>IF(SUM(C140:H140)=0,"",IF(T140=0,LOOKUP(C140,Accounts!$A$10:$A$84,Accounts!$B$10:$B$84),"Error!  Invalid Account Number"))</f>
        <v/>
      </c>
      <c r="L140" s="30">
        <f t="shared" si="14"/>
        <v>0</v>
      </c>
      <c r="M140" s="152">
        <f t="shared" si="17"/>
        <v>0</v>
      </c>
      <c r="N140" s="43"/>
      <c r="O140" s="92"/>
      <c r="P140" s="150"/>
      <c r="Q140" s="156">
        <f t="shared" si="19"/>
        <v>0</v>
      </c>
      <c r="R140" s="161">
        <f t="shared" si="16"/>
        <v>0</v>
      </c>
      <c r="S140" s="15">
        <f>SUMIF(Accounts!A$10:A$84,C140,Accounts!A$10:A$84)</f>
        <v>0</v>
      </c>
      <c r="T140" s="15">
        <f t="shared" si="18"/>
        <v>0</v>
      </c>
      <c r="U140" s="15">
        <f t="shared" si="15"/>
        <v>0</v>
      </c>
    </row>
    <row r="141" spans="1:21">
      <c r="A141" s="56"/>
      <c r="B141" s="3"/>
      <c r="C141" s="216"/>
      <c r="D141" s="102"/>
      <c r="E141" s="102"/>
      <c r="F141" s="103"/>
      <c r="G141" s="131"/>
      <c r="H141" s="2"/>
      <c r="I141" s="107">
        <f>IF(F141="",SUMIF(Accounts!$A$10:$A$84,C141,Accounts!$D$10:$D$84),0)</f>
        <v>0</v>
      </c>
      <c r="J141" s="30">
        <f>IF(H141&lt;&gt;"",ROUND(H141*(1-F141-I141),2),IF(SETUP!$C$10&lt;&gt;"Y",0,IF(SUMIF(Accounts!A$10:A$84,C141,Accounts!Q$10:Q$84)=1,0,ROUND((D141-E141)*(1-F141-I141)/SETUP!$C$13,2))))</f>
        <v>0</v>
      </c>
      <c r="K141" s="14" t="str">
        <f>IF(SUM(C141:H141)=0,"",IF(T141=0,LOOKUP(C141,Accounts!$A$10:$A$84,Accounts!$B$10:$B$84),"Error!  Invalid Account Number"))</f>
        <v/>
      </c>
      <c r="L141" s="30">
        <f t="shared" si="14"/>
        <v>0</v>
      </c>
      <c r="M141" s="152">
        <f t="shared" si="17"/>
        <v>0</v>
      </c>
      <c r="N141" s="43"/>
      <c r="O141" s="92"/>
      <c r="P141" s="150"/>
      <c r="Q141" s="156">
        <f t="shared" si="19"/>
        <v>0</v>
      </c>
      <c r="R141" s="161">
        <f t="shared" si="16"/>
        <v>0</v>
      </c>
      <c r="S141" s="15">
        <f>SUMIF(Accounts!A$10:A$84,C141,Accounts!A$10:A$84)</f>
        <v>0</v>
      </c>
      <c r="T141" s="15">
        <f t="shared" si="18"/>
        <v>0</v>
      </c>
      <c r="U141" s="15">
        <f t="shared" si="15"/>
        <v>0</v>
      </c>
    </row>
    <row r="142" spans="1:21">
      <c r="A142" s="56"/>
      <c r="B142" s="3"/>
      <c r="C142" s="216"/>
      <c r="D142" s="102"/>
      <c r="E142" s="102"/>
      <c r="F142" s="103"/>
      <c r="G142" s="131"/>
      <c r="H142" s="2"/>
      <c r="I142" s="107">
        <f>IF(F142="",SUMIF(Accounts!$A$10:$A$84,C142,Accounts!$D$10:$D$84),0)</f>
        <v>0</v>
      </c>
      <c r="J142" s="30">
        <f>IF(H142&lt;&gt;"",ROUND(H142*(1-F142-I142),2),IF(SETUP!$C$10&lt;&gt;"Y",0,IF(SUMIF(Accounts!A$10:A$84,C142,Accounts!Q$10:Q$84)=1,0,ROUND((D142-E142)*(1-F142-I142)/SETUP!$C$13,2))))</f>
        <v>0</v>
      </c>
      <c r="K142" s="14" t="str">
        <f>IF(SUM(C142:H142)=0,"",IF(T142=0,LOOKUP(C142,Accounts!$A$10:$A$84,Accounts!$B$10:$B$84),"Error!  Invalid Account Number"))</f>
        <v/>
      </c>
      <c r="L142" s="30">
        <f t="shared" si="14"/>
        <v>0</v>
      </c>
      <c r="M142" s="152">
        <f t="shared" si="17"/>
        <v>0</v>
      </c>
      <c r="N142" s="43"/>
      <c r="O142" s="92"/>
      <c r="P142" s="150"/>
      <c r="Q142" s="156">
        <f t="shared" si="19"/>
        <v>0</v>
      </c>
      <c r="R142" s="161">
        <f t="shared" si="16"/>
        <v>0</v>
      </c>
      <c r="S142" s="15">
        <f>SUMIF(Accounts!A$10:A$84,C142,Accounts!A$10:A$84)</f>
        <v>0</v>
      </c>
      <c r="T142" s="15">
        <f t="shared" si="18"/>
        <v>0</v>
      </c>
      <c r="U142" s="15">
        <f t="shared" si="15"/>
        <v>0</v>
      </c>
    </row>
    <row r="143" spans="1:21">
      <c r="A143" s="56"/>
      <c r="B143" s="3"/>
      <c r="C143" s="216"/>
      <c r="D143" s="102"/>
      <c r="E143" s="102"/>
      <c r="F143" s="103"/>
      <c r="G143" s="131"/>
      <c r="H143" s="2"/>
      <c r="I143" s="107">
        <f>IF(F143="",SUMIF(Accounts!$A$10:$A$84,C143,Accounts!$D$10:$D$84),0)</f>
        <v>0</v>
      </c>
      <c r="J143" s="30">
        <f>IF(H143&lt;&gt;"",ROUND(H143*(1-F143-I143),2),IF(SETUP!$C$10&lt;&gt;"Y",0,IF(SUMIF(Accounts!A$10:A$84,C143,Accounts!Q$10:Q$84)=1,0,ROUND((D143-E143)*(1-F143-I143)/SETUP!$C$13,2))))</f>
        <v>0</v>
      </c>
      <c r="K143" s="14" t="str">
        <f>IF(SUM(C143:H143)=0,"",IF(T143=0,LOOKUP(C143,Accounts!$A$10:$A$84,Accounts!$B$10:$B$84),"Error!  Invalid Account Number"))</f>
        <v/>
      </c>
      <c r="L143" s="30">
        <f t="shared" si="14"/>
        <v>0</v>
      </c>
      <c r="M143" s="152">
        <f t="shared" si="17"/>
        <v>0</v>
      </c>
      <c r="N143" s="43"/>
      <c r="O143" s="92"/>
      <c r="P143" s="150"/>
      <c r="Q143" s="156">
        <f t="shared" si="19"/>
        <v>0</v>
      </c>
      <c r="R143" s="161">
        <f t="shared" si="16"/>
        <v>0</v>
      </c>
      <c r="S143" s="15">
        <f>SUMIF(Accounts!A$10:A$84,C143,Accounts!A$10:A$84)</f>
        <v>0</v>
      </c>
      <c r="T143" s="15">
        <f t="shared" si="18"/>
        <v>0</v>
      </c>
      <c r="U143" s="15">
        <f t="shared" si="15"/>
        <v>0</v>
      </c>
    </row>
    <row r="144" spans="1:21">
      <c r="A144" s="56"/>
      <c r="B144" s="3"/>
      <c r="C144" s="216"/>
      <c r="D144" s="102"/>
      <c r="E144" s="102"/>
      <c r="F144" s="103"/>
      <c r="G144" s="131"/>
      <c r="H144" s="2"/>
      <c r="I144" s="107">
        <f>IF(F144="",SUMIF(Accounts!$A$10:$A$84,C144,Accounts!$D$10:$D$84),0)</f>
        <v>0</v>
      </c>
      <c r="J144" s="30">
        <f>IF(H144&lt;&gt;"",ROUND(H144*(1-F144-I144),2),IF(SETUP!$C$10&lt;&gt;"Y",0,IF(SUMIF(Accounts!A$10:A$84,C144,Accounts!Q$10:Q$84)=1,0,ROUND((D144-E144)*(1-F144-I144)/SETUP!$C$13,2))))</f>
        <v>0</v>
      </c>
      <c r="K144" s="14" t="str">
        <f>IF(SUM(C144:H144)=0,"",IF(T144=0,LOOKUP(C144,Accounts!$A$10:$A$84,Accounts!$B$10:$B$84),"Error!  Invalid Account Number"))</f>
        <v/>
      </c>
      <c r="L144" s="30">
        <f t="shared" si="14"/>
        <v>0</v>
      </c>
      <c r="M144" s="152">
        <f t="shared" si="17"/>
        <v>0</v>
      </c>
      <c r="N144" s="43"/>
      <c r="O144" s="92"/>
      <c r="P144" s="150"/>
      <c r="Q144" s="156">
        <f t="shared" si="19"/>
        <v>0</v>
      </c>
      <c r="R144" s="161">
        <f t="shared" si="16"/>
        <v>0</v>
      </c>
      <c r="S144" s="15">
        <f>SUMIF(Accounts!A$10:A$84,C144,Accounts!A$10:A$84)</f>
        <v>0</v>
      </c>
      <c r="T144" s="15">
        <f t="shared" si="18"/>
        <v>0</v>
      </c>
      <c r="U144" s="15">
        <f t="shared" si="15"/>
        <v>0</v>
      </c>
    </row>
    <row r="145" spans="1:21">
      <c r="A145" s="56"/>
      <c r="B145" s="3"/>
      <c r="C145" s="216"/>
      <c r="D145" s="102"/>
      <c r="E145" s="102"/>
      <c r="F145" s="103"/>
      <c r="G145" s="131"/>
      <c r="H145" s="2"/>
      <c r="I145" s="107">
        <f>IF(F145="",SUMIF(Accounts!$A$10:$A$84,C145,Accounts!$D$10:$D$84),0)</f>
        <v>0</v>
      </c>
      <c r="J145" s="30">
        <f>IF(H145&lt;&gt;"",ROUND(H145*(1-F145-I145),2),IF(SETUP!$C$10&lt;&gt;"Y",0,IF(SUMIF(Accounts!A$10:A$84,C145,Accounts!Q$10:Q$84)=1,0,ROUND((D145-E145)*(1-F145-I145)/SETUP!$C$13,2))))</f>
        <v>0</v>
      </c>
      <c r="K145" s="14" t="str">
        <f>IF(SUM(C145:H145)=0,"",IF(T145=0,LOOKUP(C145,Accounts!$A$10:$A$84,Accounts!$B$10:$B$84),"Error!  Invalid Account Number"))</f>
        <v/>
      </c>
      <c r="L145" s="30">
        <f t="shared" si="14"/>
        <v>0</v>
      </c>
      <c r="M145" s="152">
        <f t="shared" si="17"/>
        <v>0</v>
      </c>
      <c r="N145" s="43"/>
      <c r="O145" s="92"/>
      <c r="P145" s="150"/>
      <c r="Q145" s="156">
        <f t="shared" si="19"/>
        <v>0</v>
      </c>
      <c r="R145" s="161">
        <f t="shared" si="16"/>
        <v>0</v>
      </c>
      <c r="S145" s="15">
        <f>SUMIF(Accounts!A$10:A$84,C145,Accounts!A$10:A$84)</f>
        <v>0</v>
      </c>
      <c r="T145" s="15">
        <f t="shared" si="18"/>
        <v>0</v>
      </c>
      <c r="U145" s="15">
        <f t="shared" si="15"/>
        <v>0</v>
      </c>
    </row>
    <row r="146" spans="1:21">
      <c r="A146" s="56"/>
      <c r="B146" s="3"/>
      <c r="C146" s="216"/>
      <c r="D146" s="102"/>
      <c r="E146" s="102"/>
      <c r="F146" s="103"/>
      <c r="G146" s="131"/>
      <c r="H146" s="2"/>
      <c r="I146" s="107">
        <f>IF(F146="",SUMIF(Accounts!$A$10:$A$84,C146,Accounts!$D$10:$D$84),0)</f>
        <v>0</v>
      </c>
      <c r="J146" s="30">
        <f>IF(H146&lt;&gt;"",ROUND(H146*(1-F146-I146),2),IF(SETUP!$C$10&lt;&gt;"Y",0,IF(SUMIF(Accounts!A$10:A$84,C146,Accounts!Q$10:Q$84)=1,0,ROUND((D146-E146)*(1-F146-I146)/SETUP!$C$13,2))))</f>
        <v>0</v>
      </c>
      <c r="K146" s="14" t="str">
        <f>IF(SUM(C146:H146)=0,"",IF(T146=0,LOOKUP(C146,Accounts!$A$10:$A$84,Accounts!$B$10:$B$84),"Error!  Invalid Account Number"))</f>
        <v/>
      </c>
      <c r="L146" s="30">
        <f t="shared" si="14"/>
        <v>0</v>
      </c>
      <c r="M146" s="152">
        <f t="shared" si="17"/>
        <v>0</v>
      </c>
      <c r="N146" s="43"/>
      <c r="O146" s="92"/>
      <c r="P146" s="150"/>
      <c r="Q146" s="156">
        <f t="shared" si="19"/>
        <v>0</v>
      </c>
      <c r="R146" s="161">
        <f t="shared" si="16"/>
        <v>0</v>
      </c>
      <c r="S146" s="15">
        <f>SUMIF(Accounts!A$10:A$84,C146,Accounts!A$10:A$84)</f>
        <v>0</v>
      </c>
      <c r="T146" s="15">
        <f t="shared" si="18"/>
        <v>0</v>
      </c>
      <c r="U146" s="15">
        <f t="shared" si="15"/>
        <v>0</v>
      </c>
    </row>
    <row r="147" spans="1:21">
      <c r="A147" s="56"/>
      <c r="B147" s="3"/>
      <c r="C147" s="216"/>
      <c r="D147" s="102"/>
      <c r="E147" s="102"/>
      <c r="F147" s="103"/>
      <c r="G147" s="131"/>
      <c r="H147" s="2"/>
      <c r="I147" s="107">
        <f>IF(F147="",SUMIF(Accounts!$A$10:$A$84,C147,Accounts!$D$10:$D$84),0)</f>
        <v>0</v>
      </c>
      <c r="J147" s="30">
        <f>IF(H147&lt;&gt;"",ROUND(H147*(1-F147-I147),2),IF(SETUP!$C$10&lt;&gt;"Y",0,IF(SUMIF(Accounts!A$10:A$84,C147,Accounts!Q$10:Q$84)=1,0,ROUND((D147-E147)*(1-F147-I147)/SETUP!$C$13,2))))</f>
        <v>0</v>
      </c>
      <c r="K147" s="14" t="str">
        <f>IF(SUM(C147:H147)=0,"",IF(T147=0,LOOKUP(C147,Accounts!$A$10:$A$84,Accounts!$B$10:$B$84),"Error!  Invalid Account Number"))</f>
        <v/>
      </c>
      <c r="L147" s="30">
        <f t="shared" si="14"/>
        <v>0</v>
      </c>
      <c r="M147" s="152">
        <f t="shared" si="17"/>
        <v>0</v>
      </c>
      <c r="N147" s="43"/>
      <c r="O147" s="92"/>
      <c r="P147" s="150"/>
      <c r="Q147" s="156">
        <f t="shared" si="19"/>
        <v>0</v>
      </c>
      <c r="R147" s="161">
        <f t="shared" si="16"/>
        <v>0</v>
      </c>
      <c r="S147" s="15">
        <f>SUMIF(Accounts!A$10:A$84,C147,Accounts!A$10:A$84)</f>
        <v>0</v>
      </c>
      <c r="T147" s="15">
        <f t="shared" si="18"/>
        <v>0</v>
      </c>
      <c r="U147" s="15">
        <f t="shared" si="15"/>
        <v>0</v>
      </c>
    </row>
    <row r="148" spans="1:21">
      <c r="A148" s="56"/>
      <c r="B148" s="3"/>
      <c r="C148" s="216"/>
      <c r="D148" s="102"/>
      <c r="E148" s="102"/>
      <c r="F148" s="103"/>
      <c r="G148" s="131"/>
      <c r="H148" s="2"/>
      <c r="I148" s="107">
        <f>IF(F148="",SUMIF(Accounts!$A$10:$A$84,C148,Accounts!$D$10:$D$84),0)</f>
        <v>0</v>
      </c>
      <c r="J148" s="30">
        <f>IF(H148&lt;&gt;"",ROUND(H148*(1-F148-I148),2),IF(SETUP!$C$10&lt;&gt;"Y",0,IF(SUMIF(Accounts!A$10:A$84,C148,Accounts!Q$10:Q$84)=1,0,ROUND((D148-E148)*(1-F148-I148)/SETUP!$C$13,2))))</f>
        <v>0</v>
      </c>
      <c r="K148" s="14" t="str">
        <f>IF(SUM(C148:H148)=0,"",IF(T148=0,LOOKUP(C148,Accounts!$A$10:$A$84,Accounts!$B$10:$B$84),"Error!  Invalid Account Number"))</f>
        <v/>
      </c>
      <c r="L148" s="30">
        <f t="shared" si="14"/>
        <v>0</v>
      </c>
      <c r="M148" s="152">
        <f t="shared" si="17"/>
        <v>0</v>
      </c>
      <c r="N148" s="43"/>
      <c r="O148" s="92"/>
      <c r="P148" s="150"/>
      <c r="Q148" s="156">
        <f t="shared" si="19"/>
        <v>0</v>
      </c>
      <c r="R148" s="161">
        <f t="shared" si="16"/>
        <v>0</v>
      </c>
      <c r="S148" s="15">
        <f>SUMIF(Accounts!A$10:A$84,C148,Accounts!A$10:A$84)</f>
        <v>0</v>
      </c>
      <c r="T148" s="15">
        <f t="shared" si="18"/>
        <v>0</v>
      </c>
      <c r="U148" s="15">
        <f t="shared" si="15"/>
        <v>0</v>
      </c>
    </row>
    <row r="149" spans="1:21">
      <c r="A149" s="56"/>
      <c r="B149" s="3"/>
      <c r="C149" s="216"/>
      <c r="D149" s="102"/>
      <c r="E149" s="102"/>
      <c r="F149" s="103"/>
      <c r="G149" s="131"/>
      <c r="H149" s="2"/>
      <c r="I149" s="107">
        <f>IF(F149="",SUMIF(Accounts!$A$10:$A$84,C149,Accounts!$D$10:$D$84),0)</f>
        <v>0</v>
      </c>
      <c r="J149" s="30">
        <f>IF(H149&lt;&gt;"",ROUND(H149*(1-F149-I149),2),IF(SETUP!$C$10&lt;&gt;"Y",0,IF(SUMIF(Accounts!A$10:A$84,C149,Accounts!Q$10:Q$84)=1,0,ROUND((D149-E149)*(1-F149-I149)/SETUP!$C$13,2))))</f>
        <v>0</v>
      </c>
      <c r="K149" s="14" t="str">
        <f>IF(SUM(C149:H149)=0,"",IF(T149=0,LOOKUP(C149,Accounts!$A$10:$A$84,Accounts!$B$10:$B$84),"Error!  Invalid Account Number"))</f>
        <v/>
      </c>
      <c r="L149" s="30">
        <f t="shared" si="14"/>
        <v>0</v>
      </c>
      <c r="M149" s="152">
        <f t="shared" si="17"/>
        <v>0</v>
      </c>
      <c r="N149" s="43"/>
      <c r="O149" s="92"/>
      <c r="P149" s="150"/>
      <c r="Q149" s="156">
        <f t="shared" si="19"/>
        <v>0</v>
      </c>
      <c r="R149" s="161">
        <f t="shared" si="16"/>
        <v>0</v>
      </c>
      <c r="S149" s="15">
        <f>SUMIF(Accounts!A$10:A$84,C149,Accounts!A$10:A$84)</f>
        <v>0</v>
      </c>
      <c r="T149" s="15">
        <f t="shared" si="18"/>
        <v>0</v>
      </c>
      <c r="U149" s="15">
        <f t="shared" si="15"/>
        <v>0</v>
      </c>
    </row>
    <row r="150" spans="1:21">
      <c r="A150" s="56"/>
      <c r="B150" s="3"/>
      <c r="C150" s="216"/>
      <c r="D150" s="102"/>
      <c r="E150" s="102"/>
      <c r="F150" s="103"/>
      <c r="G150" s="131"/>
      <c r="H150" s="2"/>
      <c r="I150" s="107">
        <f>IF(F150="",SUMIF(Accounts!$A$10:$A$84,C150,Accounts!$D$10:$D$84),0)</f>
        <v>0</v>
      </c>
      <c r="J150" s="30">
        <f>IF(H150&lt;&gt;"",ROUND(H150*(1-F150-I150),2),IF(SETUP!$C$10&lt;&gt;"Y",0,IF(SUMIF(Accounts!A$10:A$84,C150,Accounts!Q$10:Q$84)=1,0,ROUND((D150-E150)*(1-F150-I150)/SETUP!$C$13,2))))</f>
        <v>0</v>
      </c>
      <c r="K150" s="14" t="str">
        <f>IF(SUM(C150:H150)=0,"",IF(T150=0,LOOKUP(C150,Accounts!$A$10:$A$84,Accounts!$B$10:$B$84),"Error!  Invalid Account Number"))</f>
        <v/>
      </c>
      <c r="L150" s="30">
        <f t="shared" si="14"/>
        <v>0</v>
      </c>
      <c r="M150" s="152">
        <f t="shared" si="17"/>
        <v>0</v>
      </c>
      <c r="N150" s="43"/>
      <c r="O150" s="92"/>
      <c r="P150" s="150"/>
      <c r="Q150" s="156">
        <f t="shared" si="19"/>
        <v>0</v>
      </c>
      <c r="R150" s="161">
        <f t="shared" si="16"/>
        <v>0</v>
      </c>
      <c r="S150" s="15">
        <f>SUMIF(Accounts!A$10:A$84,C150,Accounts!A$10:A$84)</f>
        <v>0</v>
      </c>
      <c r="T150" s="15">
        <f t="shared" si="18"/>
        <v>0</v>
      </c>
      <c r="U150" s="15">
        <f t="shared" si="15"/>
        <v>0</v>
      </c>
    </row>
    <row r="151" spans="1:21">
      <c r="A151" s="56"/>
      <c r="B151" s="3"/>
      <c r="C151" s="216"/>
      <c r="D151" s="102"/>
      <c r="E151" s="102"/>
      <c r="F151" s="103"/>
      <c r="G151" s="131"/>
      <c r="H151" s="2"/>
      <c r="I151" s="107">
        <f>IF(F151="",SUMIF(Accounts!$A$10:$A$84,C151,Accounts!$D$10:$D$84),0)</f>
        <v>0</v>
      </c>
      <c r="J151" s="30">
        <f>IF(H151&lt;&gt;"",ROUND(H151*(1-F151-I151),2),IF(SETUP!$C$10&lt;&gt;"Y",0,IF(SUMIF(Accounts!A$10:A$84,C151,Accounts!Q$10:Q$84)=1,0,ROUND((D151-E151)*(1-F151-I151)/SETUP!$C$13,2))))</f>
        <v>0</v>
      </c>
      <c r="K151" s="14" t="str">
        <f>IF(SUM(C151:H151)=0,"",IF(T151=0,LOOKUP(C151,Accounts!$A$10:$A$84,Accounts!$B$10:$B$84),"Error!  Invalid Account Number"))</f>
        <v/>
      </c>
      <c r="L151" s="30">
        <f t="shared" si="14"/>
        <v>0</v>
      </c>
      <c r="M151" s="152">
        <f t="shared" si="17"/>
        <v>0</v>
      </c>
      <c r="N151" s="43"/>
      <c r="O151" s="92"/>
      <c r="P151" s="150"/>
      <c r="Q151" s="156">
        <f t="shared" si="19"/>
        <v>0</v>
      </c>
      <c r="R151" s="161">
        <f t="shared" si="16"/>
        <v>0</v>
      </c>
      <c r="S151" s="15">
        <f>SUMIF(Accounts!A$10:A$84,C151,Accounts!A$10:A$84)</f>
        <v>0</v>
      </c>
      <c r="T151" s="15">
        <f t="shared" si="18"/>
        <v>0</v>
      </c>
      <c r="U151" s="15">
        <f t="shared" si="15"/>
        <v>0</v>
      </c>
    </row>
    <row r="152" spans="1:21">
      <c r="A152" s="56"/>
      <c r="B152" s="3"/>
      <c r="C152" s="216"/>
      <c r="D152" s="102"/>
      <c r="E152" s="102"/>
      <c r="F152" s="103"/>
      <c r="G152" s="131"/>
      <c r="H152" s="2"/>
      <c r="I152" s="107">
        <f>IF(F152="",SUMIF(Accounts!$A$10:$A$84,C152,Accounts!$D$10:$D$84),0)</f>
        <v>0</v>
      </c>
      <c r="J152" s="30">
        <f>IF(H152&lt;&gt;"",ROUND(H152*(1-F152-I152),2),IF(SETUP!$C$10&lt;&gt;"Y",0,IF(SUMIF(Accounts!A$10:A$84,C152,Accounts!Q$10:Q$84)=1,0,ROUND((D152-E152)*(1-F152-I152)/SETUP!$C$13,2))))</f>
        <v>0</v>
      </c>
      <c r="K152" s="14" t="str">
        <f>IF(SUM(C152:H152)=0,"",IF(T152=0,LOOKUP(C152,Accounts!$A$10:$A$84,Accounts!$B$10:$B$84),"Error!  Invalid Account Number"))</f>
        <v/>
      </c>
      <c r="L152" s="30">
        <f t="shared" si="14"/>
        <v>0</v>
      </c>
      <c r="M152" s="152">
        <f t="shared" si="17"/>
        <v>0</v>
      </c>
      <c r="N152" s="43"/>
      <c r="O152" s="92"/>
      <c r="P152" s="150"/>
      <c r="Q152" s="156">
        <f t="shared" si="19"/>
        <v>0</v>
      </c>
      <c r="R152" s="161">
        <f t="shared" si="16"/>
        <v>0</v>
      </c>
      <c r="S152" s="15">
        <f>SUMIF(Accounts!A$10:A$84,C152,Accounts!A$10:A$84)</f>
        <v>0</v>
      </c>
      <c r="T152" s="15">
        <f t="shared" si="18"/>
        <v>0</v>
      </c>
      <c r="U152" s="15">
        <f t="shared" si="15"/>
        <v>0</v>
      </c>
    </row>
    <row r="153" spans="1:21">
      <c r="A153" s="56"/>
      <c r="B153" s="3"/>
      <c r="C153" s="216"/>
      <c r="D153" s="102"/>
      <c r="E153" s="102"/>
      <c r="F153" s="103"/>
      <c r="G153" s="131"/>
      <c r="H153" s="2"/>
      <c r="I153" s="107">
        <f>IF(F153="",SUMIF(Accounts!$A$10:$A$84,C153,Accounts!$D$10:$D$84),0)</f>
        <v>0</v>
      </c>
      <c r="J153" s="30">
        <f>IF(H153&lt;&gt;"",ROUND(H153*(1-F153-I153),2),IF(SETUP!$C$10&lt;&gt;"Y",0,IF(SUMIF(Accounts!A$10:A$84,C153,Accounts!Q$10:Q$84)=1,0,ROUND((D153-E153)*(1-F153-I153)/SETUP!$C$13,2))))</f>
        <v>0</v>
      </c>
      <c r="K153" s="14" t="str">
        <f>IF(SUM(C153:H153)=0,"",IF(T153=0,LOOKUP(C153,Accounts!$A$10:$A$84,Accounts!$B$10:$B$84),"Error!  Invalid Account Number"))</f>
        <v/>
      </c>
      <c r="L153" s="30">
        <f t="shared" si="14"/>
        <v>0</v>
      </c>
      <c r="M153" s="152">
        <f t="shared" si="17"/>
        <v>0</v>
      </c>
      <c r="N153" s="43"/>
      <c r="O153" s="92"/>
      <c r="P153" s="150"/>
      <c r="Q153" s="156">
        <f t="shared" si="19"/>
        <v>0</v>
      </c>
      <c r="R153" s="161">
        <f t="shared" si="16"/>
        <v>0</v>
      </c>
      <c r="S153" s="15">
        <f>SUMIF(Accounts!A$10:A$84,C153,Accounts!A$10:A$84)</f>
        <v>0</v>
      </c>
      <c r="T153" s="15">
        <f t="shared" si="18"/>
        <v>0</v>
      </c>
      <c r="U153" s="15">
        <f t="shared" si="15"/>
        <v>0</v>
      </c>
    </row>
    <row r="154" spans="1:21">
      <c r="A154" s="56"/>
      <c r="B154" s="3"/>
      <c r="C154" s="216"/>
      <c r="D154" s="102"/>
      <c r="E154" s="102"/>
      <c r="F154" s="103"/>
      <c r="G154" s="131"/>
      <c r="H154" s="2"/>
      <c r="I154" s="107">
        <f>IF(F154="",SUMIF(Accounts!$A$10:$A$84,C154,Accounts!$D$10:$D$84),0)</f>
        <v>0</v>
      </c>
      <c r="J154" s="30">
        <f>IF(H154&lt;&gt;"",ROUND(H154*(1-F154-I154),2),IF(SETUP!$C$10&lt;&gt;"Y",0,IF(SUMIF(Accounts!A$10:A$84,C154,Accounts!Q$10:Q$84)=1,0,ROUND((D154-E154)*(1-F154-I154)/SETUP!$C$13,2))))</f>
        <v>0</v>
      </c>
      <c r="K154" s="14" t="str">
        <f>IF(SUM(C154:H154)=0,"",IF(T154=0,LOOKUP(C154,Accounts!$A$10:$A$84,Accounts!$B$10:$B$84),"Error!  Invalid Account Number"))</f>
        <v/>
      </c>
      <c r="L154" s="30">
        <f t="shared" si="14"/>
        <v>0</v>
      </c>
      <c r="M154" s="152">
        <f t="shared" si="17"/>
        <v>0</v>
      </c>
      <c r="N154" s="43"/>
      <c r="O154" s="92"/>
      <c r="P154" s="150"/>
      <c r="Q154" s="156">
        <f t="shared" si="19"/>
        <v>0</v>
      </c>
      <c r="R154" s="161">
        <f t="shared" si="16"/>
        <v>0</v>
      </c>
      <c r="S154" s="15">
        <f>SUMIF(Accounts!A$10:A$84,C154,Accounts!A$10:A$84)</f>
        <v>0</v>
      </c>
      <c r="T154" s="15">
        <f t="shared" si="18"/>
        <v>0</v>
      </c>
      <c r="U154" s="15">
        <f t="shared" si="15"/>
        <v>0</v>
      </c>
    </row>
    <row r="155" spans="1:21">
      <c r="A155" s="56"/>
      <c r="B155" s="3"/>
      <c r="C155" s="216"/>
      <c r="D155" s="102"/>
      <c r="E155" s="102"/>
      <c r="F155" s="103"/>
      <c r="G155" s="131"/>
      <c r="H155" s="2"/>
      <c r="I155" s="107">
        <f>IF(F155="",SUMIF(Accounts!$A$10:$A$84,C155,Accounts!$D$10:$D$84),0)</f>
        <v>0</v>
      </c>
      <c r="J155" s="30">
        <f>IF(H155&lt;&gt;"",ROUND(H155*(1-F155-I155),2),IF(SETUP!$C$10&lt;&gt;"Y",0,IF(SUMIF(Accounts!A$10:A$84,C155,Accounts!Q$10:Q$84)=1,0,ROUND((D155-E155)*(1-F155-I155)/SETUP!$C$13,2))))</f>
        <v>0</v>
      </c>
      <c r="K155" s="14" t="str">
        <f>IF(SUM(C155:H155)=0,"",IF(T155=0,LOOKUP(C155,Accounts!$A$10:$A$84,Accounts!$B$10:$B$84),"Error!  Invalid Account Number"))</f>
        <v/>
      </c>
      <c r="L155" s="30">
        <f t="shared" si="14"/>
        <v>0</v>
      </c>
      <c r="M155" s="152">
        <f t="shared" si="17"/>
        <v>0</v>
      </c>
      <c r="N155" s="43"/>
      <c r="O155" s="92"/>
      <c r="P155" s="150"/>
      <c r="Q155" s="156">
        <f t="shared" si="19"/>
        <v>0</v>
      </c>
      <c r="R155" s="161">
        <f t="shared" si="16"/>
        <v>0</v>
      </c>
      <c r="S155" s="15">
        <f>SUMIF(Accounts!A$10:A$84,C155,Accounts!A$10:A$84)</f>
        <v>0</v>
      </c>
      <c r="T155" s="15">
        <f t="shared" si="18"/>
        <v>0</v>
      </c>
      <c r="U155" s="15">
        <f t="shared" si="15"/>
        <v>0</v>
      </c>
    </row>
    <row r="156" spans="1:21">
      <c r="A156" s="56"/>
      <c r="B156" s="3"/>
      <c r="C156" s="216"/>
      <c r="D156" s="102"/>
      <c r="E156" s="102"/>
      <c r="F156" s="103"/>
      <c r="G156" s="131"/>
      <c r="H156" s="2"/>
      <c r="I156" s="107">
        <f>IF(F156="",SUMIF(Accounts!$A$10:$A$84,C156,Accounts!$D$10:$D$84),0)</f>
        <v>0</v>
      </c>
      <c r="J156" s="30">
        <f>IF(H156&lt;&gt;"",ROUND(H156*(1-F156-I156),2),IF(SETUP!$C$10&lt;&gt;"Y",0,IF(SUMIF(Accounts!A$10:A$84,C156,Accounts!Q$10:Q$84)=1,0,ROUND((D156-E156)*(1-F156-I156)/SETUP!$C$13,2))))</f>
        <v>0</v>
      </c>
      <c r="K156" s="14" t="str">
        <f>IF(SUM(C156:H156)=0,"",IF(T156=0,LOOKUP(C156,Accounts!$A$10:$A$84,Accounts!$B$10:$B$84),"Error!  Invalid Account Number"))</f>
        <v/>
      </c>
      <c r="L156" s="30">
        <f t="shared" si="14"/>
        <v>0</v>
      </c>
      <c r="M156" s="152">
        <f t="shared" si="17"/>
        <v>0</v>
      </c>
      <c r="N156" s="43"/>
      <c r="O156" s="92"/>
      <c r="P156" s="150"/>
      <c r="Q156" s="156">
        <f t="shared" si="19"/>
        <v>0</v>
      </c>
      <c r="R156" s="161">
        <f t="shared" si="16"/>
        <v>0</v>
      </c>
      <c r="S156" s="15">
        <f>SUMIF(Accounts!A$10:A$84,C156,Accounts!A$10:A$84)</f>
        <v>0</v>
      </c>
      <c r="T156" s="15">
        <f t="shared" si="18"/>
        <v>0</v>
      </c>
      <c r="U156" s="15">
        <f t="shared" si="15"/>
        <v>0</v>
      </c>
    </row>
    <row r="157" spans="1:21">
      <c r="A157" s="56"/>
      <c r="B157" s="3"/>
      <c r="C157" s="216"/>
      <c r="D157" s="102"/>
      <c r="E157" s="102"/>
      <c r="F157" s="103"/>
      <c r="G157" s="131"/>
      <c r="H157" s="2"/>
      <c r="I157" s="107">
        <f>IF(F157="",SUMIF(Accounts!$A$10:$A$84,C157,Accounts!$D$10:$D$84),0)</f>
        <v>0</v>
      </c>
      <c r="J157" s="30">
        <f>IF(H157&lt;&gt;"",ROUND(H157*(1-F157-I157),2),IF(SETUP!$C$10&lt;&gt;"Y",0,IF(SUMIF(Accounts!A$10:A$84,C157,Accounts!Q$10:Q$84)=1,0,ROUND((D157-E157)*(1-F157-I157)/SETUP!$C$13,2))))</f>
        <v>0</v>
      </c>
      <c r="K157" s="14" t="str">
        <f>IF(SUM(C157:H157)=0,"",IF(T157=0,LOOKUP(C157,Accounts!$A$10:$A$84,Accounts!$B$10:$B$84),"Error!  Invalid Account Number"))</f>
        <v/>
      </c>
      <c r="L157" s="30">
        <f t="shared" si="14"/>
        <v>0</v>
      </c>
      <c r="M157" s="152">
        <f t="shared" si="17"/>
        <v>0</v>
      </c>
      <c r="N157" s="43"/>
      <c r="O157" s="92"/>
      <c r="P157" s="150"/>
      <c r="Q157" s="156">
        <f t="shared" si="19"/>
        <v>0</v>
      </c>
      <c r="R157" s="161">
        <f t="shared" si="16"/>
        <v>0</v>
      </c>
      <c r="S157" s="15">
        <f>SUMIF(Accounts!A$10:A$84,C157,Accounts!A$10:A$84)</f>
        <v>0</v>
      </c>
      <c r="T157" s="15">
        <f t="shared" si="18"/>
        <v>0</v>
      </c>
      <c r="U157" s="15">
        <f t="shared" si="15"/>
        <v>0</v>
      </c>
    </row>
    <row r="158" spans="1:21">
      <c r="A158" s="56"/>
      <c r="B158" s="3"/>
      <c r="C158" s="216"/>
      <c r="D158" s="102"/>
      <c r="E158" s="102"/>
      <c r="F158" s="103"/>
      <c r="G158" s="131"/>
      <c r="H158" s="2"/>
      <c r="I158" s="107">
        <f>IF(F158="",SUMIF(Accounts!$A$10:$A$84,C158,Accounts!$D$10:$D$84),0)</f>
        <v>0</v>
      </c>
      <c r="J158" s="30">
        <f>IF(H158&lt;&gt;"",ROUND(H158*(1-F158-I158),2),IF(SETUP!$C$10&lt;&gt;"Y",0,IF(SUMIF(Accounts!A$10:A$84,C158,Accounts!Q$10:Q$84)=1,0,ROUND((D158-E158)*(1-F158-I158)/SETUP!$C$13,2))))</f>
        <v>0</v>
      </c>
      <c r="K158" s="14" t="str">
        <f>IF(SUM(C158:H158)=0,"",IF(T158=0,LOOKUP(C158,Accounts!$A$10:$A$84,Accounts!$B$10:$B$84),"Error!  Invalid Account Number"))</f>
        <v/>
      </c>
      <c r="L158" s="30">
        <f t="shared" si="14"/>
        <v>0</v>
      </c>
      <c r="M158" s="152">
        <f t="shared" si="17"/>
        <v>0</v>
      </c>
      <c r="N158" s="43"/>
      <c r="O158" s="92"/>
      <c r="P158" s="150"/>
      <c r="Q158" s="156">
        <f t="shared" si="19"/>
        <v>0</v>
      </c>
      <c r="R158" s="161">
        <f t="shared" si="16"/>
        <v>0</v>
      </c>
      <c r="S158" s="15">
        <f>SUMIF(Accounts!A$10:A$84,C158,Accounts!A$10:A$84)</f>
        <v>0</v>
      </c>
      <c r="T158" s="15">
        <f t="shared" si="18"/>
        <v>0</v>
      </c>
      <c r="U158" s="15">
        <f t="shared" si="15"/>
        <v>0</v>
      </c>
    </row>
    <row r="159" spans="1:21">
      <c r="A159" s="56"/>
      <c r="B159" s="3"/>
      <c r="C159" s="216"/>
      <c r="D159" s="102"/>
      <c r="E159" s="102"/>
      <c r="F159" s="103"/>
      <c r="G159" s="131"/>
      <c r="H159" s="2"/>
      <c r="I159" s="107">
        <f>IF(F159="",SUMIF(Accounts!$A$10:$A$84,C159,Accounts!$D$10:$D$84),0)</f>
        <v>0</v>
      </c>
      <c r="J159" s="30">
        <f>IF(H159&lt;&gt;"",ROUND(H159*(1-F159-I159),2),IF(SETUP!$C$10&lt;&gt;"Y",0,IF(SUMIF(Accounts!A$10:A$84,C159,Accounts!Q$10:Q$84)=1,0,ROUND((D159-E159)*(1-F159-I159)/SETUP!$C$13,2))))</f>
        <v>0</v>
      </c>
      <c r="K159" s="14" t="str">
        <f>IF(SUM(C159:H159)=0,"",IF(T159=0,LOOKUP(C159,Accounts!$A$10:$A$84,Accounts!$B$10:$B$84),"Error!  Invalid Account Number"))</f>
        <v/>
      </c>
      <c r="L159" s="30">
        <f t="shared" si="14"/>
        <v>0</v>
      </c>
      <c r="M159" s="152">
        <f t="shared" si="17"/>
        <v>0</v>
      </c>
      <c r="N159" s="43"/>
      <c r="O159" s="92"/>
      <c r="P159" s="150"/>
      <c r="Q159" s="156">
        <f t="shared" si="19"/>
        <v>0</v>
      </c>
      <c r="R159" s="161">
        <f t="shared" si="16"/>
        <v>0</v>
      </c>
      <c r="S159" s="15">
        <f>SUMIF(Accounts!A$10:A$84,C159,Accounts!A$10:A$84)</f>
        <v>0</v>
      </c>
      <c r="T159" s="15">
        <f t="shared" si="18"/>
        <v>0</v>
      </c>
      <c r="U159" s="15">
        <f t="shared" si="15"/>
        <v>0</v>
      </c>
    </row>
    <row r="160" spans="1:21">
      <c r="A160" s="56"/>
      <c r="B160" s="3"/>
      <c r="C160" s="216"/>
      <c r="D160" s="102"/>
      <c r="E160" s="102"/>
      <c r="F160" s="103"/>
      <c r="G160" s="131"/>
      <c r="H160" s="2"/>
      <c r="I160" s="107">
        <f>IF(F160="",SUMIF(Accounts!$A$10:$A$84,C160,Accounts!$D$10:$D$84),0)</f>
        <v>0</v>
      </c>
      <c r="J160" s="30">
        <f>IF(H160&lt;&gt;"",ROUND(H160*(1-F160-I160),2),IF(SETUP!$C$10&lt;&gt;"Y",0,IF(SUMIF(Accounts!A$10:A$84,C160,Accounts!Q$10:Q$84)=1,0,ROUND((D160-E160)*(1-F160-I160)/SETUP!$C$13,2))))</f>
        <v>0</v>
      </c>
      <c r="K160" s="14" t="str">
        <f>IF(SUM(C160:H160)=0,"",IF(T160=0,LOOKUP(C160,Accounts!$A$10:$A$84,Accounts!$B$10:$B$84),"Error!  Invalid Account Number"))</f>
        <v/>
      </c>
      <c r="L160" s="30">
        <f t="shared" si="14"/>
        <v>0</v>
      </c>
      <c r="M160" s="152">
        <f t="shared" si="17"/>
        <v>0</v>
      </c>
      <c r="N160" s="43"/>
      <c r="O160" s="92"/>
      <c r="P160" s="150"/>
      <c r="Q160" s="156">
        <f t="shared" si="19"/>
        <v>0</v>
      </c>
      <c r="R160" s="161">
        <f t="shared" si="16"/>
        <v>0</v>
      </c>
      <c r="S160" s="15">
        <f>SUMIF(Accounts!A$10:A$84,C160,Accounts!A$10:A$84)</f>
        <v>0</v>
      </c>
      <c r="T160" s="15">
        <f t="shared" si="18"/>
        <v>0</v>
      </c>
      <c r="U160" s="15">
        <f t="shared" si="15"/>
        <v>0</v>
      </c>
    </row>
    <row r="161" spans="1:21">
      <c r="A161" s="56"/>
      <c r="B161" s="3"/>
      <c r="C161" s="216"/>
      <c r="D161" s="102"/>
      <c r="E161" s="102"/>
      <c r="F161" s="103"/>
      <c r="G161" s="131"/>
      <c r="H161" s="2"/>
      <c r="I161" s="107">
        <f>IF(F161="",SUMIF(Accounts!$A$10:$A$84,C161,Accounts!$D$10:$D$84),0)</f>
        <v>0</v>
      </c>
      <c r="J161" s="30">
        <f>IF(H161&lt;&gt;"",ROUND(H161*(1-F161-I161),2),IF(SETUP!$C$10&lt;&gt;"Y",0,IF(SUMIF(Accounts!A$10:A$84,C161,Accounts!Q$10:Q$84)=1,0,ROUND((D161-E161)*(1-F161-I161)/SETUP!$C$13,2))))</f>
        <v>0</v>
      </c>
      <c r="K161" s="14" t="str">
        <f>IF(SUM(C161:H161)=0,"",IF(T161=0,LOOKUP(C161,Accounts!$A$10:$A$84,Accounts!$B$10:$B$84),"Error!  Invalid Account Number"))</f>
        <v/>
      </c>
      <c r="L161" s="30">
        <f t="shared" si="14"/>
        <v>0</v>
      </c>
      <c r="M161" s="152">
        <f t="shared" si="17"/>
        <v>0</v>
      </c>
      <c r="N161" s="43"/>
      <c r="O161" s="92"/>
      <c r="P161" s="150"/>
      <c r="Q161" s="156">
        <f t="shared" si="19"/>
        <v>0</v>
      </c>
      <c r="R161" s="161">
        <f t="shared" si="16"/>
        <v>0</v>
      </c>
      <c r="S161" s="15">
        <f>SUMIF(Accounts!A$10:A$84,C161,Accounts!A$10:A$84)</f>
        <v>0</v>
      </c>
      <c r="T161" s="15">
        <f t="shared" si="18"/>
        <v>0</v>
      </c>
      <c r="U161" s="15">
        <f t="shared" si="15"/>
        <v>0</v>
      </c>
    </row>
    <row r="162" spans="1:21">
      <c r="A162" s="56"/>
      <c r="B162" s="3"/>
      <c r="C162" s="216"/>
      <c r="D162" s="102"/>
      <c r="E162" s="102"/>
      <c r="F162" s="103"/>
      <c r="G162" s="131"/>
      <c r="H162" s="2"/>
      <c r="I162" s="107">
        <f>IF(F162="",SUMIF(Accounts!$A$10:$A$84,C162,Accounts!$D$10:$D$84),0)</f>
        <v>0</v>
      </c>
      <c r="J162" s="30">
        <f>IF(H162&lt;&gt;"",ROUND(H162*(1-F162-I162),2),IF(SETUP!$C$10&lt;&gt;"Y",0,IF(SUMIF(Accounts!A$10:A$84,C162,Accounts!Q$10:Q$84)=1,0,ROUND((D162-E162)*(1-F162-I162)/SETUP!$C$13,2))))</f>
        <v>0</v>
      </c>
      <c r="K162" s="14" t="str">
        <f>IF(SUM(C162:H162)=0,"",IF(T162=0,LOOKUP(C162,Accounts!$A$10:$A$84,Accounts!$B$10:$B$84),"Error!  Invalid Account Number"))</f>
        <v/>
      </c>
      <c r="L162" s="30">
        <f t="shared" si="14"/>
        <v>0</v>
      </c>
      <c r="M162" s="152">
        <f t="shared" si="17"/>
        <v>0</v>
      </c>
      <c r="N162" s="43"/>
      <c r="O162" s="92"/>
      <c r="P162" s="150"/>
      <c r="Q162" s="156">
        <f t="shared" si="19"/>
        <v>0</v>
      </c>
      <c r="R162" s="161">
        <f t="shared" si="16"/>
        <v>0</v>
      </c>
      <c r="S162" s="15">
        <f>SUMIF(Accounts!A$10:A$84,C162,Accounts!A$10:A$84)</f>
        <v>0</v>
      </c>
      <c r="T162" s="15">
        <f t="shared" si="18"/>
        <v>0</v>
      </c>
      <c r="U162" s="15">
        <f t="shared" si="15"/>
        <v>0</v>
      </c>
    </row>
    <row r="163" spans="1:21">
      <c r="A163" s="56"/>
      <c r="B163" s="3"/>
      <c r="C163" s="216"/>
      <c r="D163" s="102"/>
      <c r="E163" s="102"/>
      <c r="F163" s="103"/>
      <c r="G163" s="131"/>
      <c r="H163" s="2"/>
      <c r="I163" s="107">
        <f>IF(F163="",SUMIF(Accounts!$A$10:$A$84,C163,Accounts!$D$10:$D$84),0)</f>
        <v>0</v>
      </c>
      <c r="J163" s="30">
        <f>IF(H163&lt;&gt;"",ROUND(H163*(1-F163-I163),2),IF(SETUP!$C$10&lt;&gt;"Y",0,IF(SUMIF(Accounts!A$10:A$84,C163,Accounts!Q$10:Q$84)=1,0,ROUND((D163-E163)*(1-F163-I163)/SETUP!$C$13,2))))</f>
        <v>0</v>
      </c>
      <c r="K163" s="14" t="str">
        <f>IF(SUM(C163:H163)=0,"",IF(T163=0,LOOKUP(C163,Accounts!$A$10:$A$84,Accounts!$B$10:$B$84),"Error!  Invalid Account Number"))</f>
        <v/>
      </c>
      <c r="L163" s="30">
        <f t="shared" si="14"/>
        <v>0</v>
      </c>
      <c r="M163" s="152">
        <f t="shared" si="17"/>
        <v>0</v>
      </c>
      <c r="N163" s="43"/>
      <c r="O163" s="92"/>
      <c r="P163" s="150"/>
      <c r="Q163" s="156">
        <f t="shared" si="19"/>
        <v>0</v>
      </c>
      <c r="R163" s="161">
        <f t="shared" si="16"/>
        <v>0</v>
      </c>
      <c r="S163" s="15">
        <f>SUMIF(Accounts!A$10:A$84,C163,Accounts!A$10:A$84)</f>
        <v>0</v>
      </c>
      <c r="T163" s="15">
        <f t="shared" si="18"/>
        <v>0</v>
      </c>
      <c r="U163" s="15">
        <f t="shared" si="15"/>
        <v>0</v>
      </c>
    </row>
    <row r="164" spans="1:21">
      <c r="A164" s="56"/>
      <c r="B164" s="3"/>
      <c r="C164" s="216"/>
      <c r="D164" s="102"/>
      <c r="E164" s="102"/>
      <c r="F164" s="103"/>
      <c r="G164" s="131"/>
      <c r="H164" s="2"/>
      <c r="I164" s="107">
        <f>IF(F164="",SUMIF(Accounts!$A$10:$A$84,C164,Accounts!$D$10:$D$84),0)</f>
        <v>0</v>
      </c>
      <c r="J164" s="30">
        <f>IF(H164&lt;&gt;"",ROUND(H164*(1-F164-I164),2),IF(SETUP!$C$10&lt;&gt;"Y",0,IF(SUMIF(Accounts!A$10:A$84,C164,Accounts!Q$10:Q$84)=1,0,ROUND((D164-E164)*(1-F164-I164)/SETUP!$C$13,2))))</f>
        <v>0</v>
      </c>
      <c r="K164" s="14" t="str">
        <f>IF(SUM(C164:H164)=0,"",IF(T164=0,LOOKUP(C164,Accounts!$A$10:$A$84,Accounts!$B$10:$B$84),"Error!  Invalid Account Number"))</f>
        <v/>
      </c>
      <c r="L164" s="30">
        <f t="shared" si="14"/>
        <v>0</v>
      </c>
      <c r="M164" s="152">
        <f t="shared" si="17"/>
        <v>0</v>
      </c>
      <c r="N164" s="43"/>
      <c r="O164" s="92"/>
      <c r="P164" s="150"/>
      <c r="Q164" s="156">
        <f t="shared" si="19"/>
        <v>0</v>
      </c>
      <c r="R164" s="161">
        <f t="shared" si="16"/>
        <v>0</v>
      </c>
      <c r="S164" s="15">
        <f>SUMIF(Accounts!A$10:A$84,C164,Accounts!A$10:A$84)</f>
        <v>0</v>
      </c>
      <c r="T164" s="15">
        <f t="shared" si="18"/>
        <v>0</v>
      </c>
      <c r="U164" s="15">
        <f t="shared" si="15"/>
        <v>0</v>
      </c>
    </row>
    <row r="165" spans="1:21">
      <c r="A165" s="56"/>
      <c r="B165" s="3"/>
      <c r="C165" s="216"/>
      <c r="D165" s="102"/>
      <c r="E165" s="102"/>
      <c r="F165" s="103"/>
      <c r="G165" s="131"/>
      <c r="H165" s="2"/>
      <c r="I165" s="107">
        <f>IF(F165="",SUMIF(Accounts!$A$10:$A$84,C165,Accounts!$D$10:$D$84),0)</f>
        <v>0</v>
      </c>
      <c r="J165" s="30">
        <f>IF(H165&lt;&gt;"",ROUND(H165*(1-F165-I165),2),IF(SETUP!$C$10&lt;&gt;"Y",0,IF(SUMIF(Accounts!A$10:A$84,C165,Accounts!Q$10:Q$84)=1,0,ROUND((D165-E165)*(1-F165-I165)/SETUP!$C$13,2))))</f>
        <v>0</v>
      </c>
      <c r="K165" s="14" t="str">
        <f>IF(SUM(C165:H165)=0,"",IF(T165=0,LOOKUP(C165,Accounts!$A$10:$A$84,Accounts!$B$10:$B$84),"Error!  Invalid Account Number"))</f>
        <v/>
      </c>
      <c r="L165" s="30">
        <f t="shared" si="14"/>
        <v>0</v>
      </c>
      <c r="M165" s="152">
        <f t="shared" si="17"/>
        <v>0</v>
      </c>
      <c r="N165" s="43"/>
      <c r="O165" s="92"/>
      <c r="P165" s="150"/>
      <c r="Q165" s="156">
        <f t="shared" si="19"/>
        <v>0</v>
      </c>
      <c r="R165" s="161">
        <f t="shared" si="16"/>
        <v>0</v>
      </c>
      <c r="S165" s="15">
        <f>SUMIF(Accounts!A$10:A$84,C165,Accounts!A$10:A$84)</f>
        <v>0</v>
      </c>
      <c r="T165" s="15">
        <f t="shared" si="18"/>
        <v>0</v>
      </c>
      <c r="U165" s="15">
        <f t="shared" si="15"/>
        <v>0</v>
      </c>
    </row>
    <row r="166" spans="1:21">
      <c r="A166" s="56"/>
      <c r="B166" s="3"/>
      <c r="C166" s="216"/>
      <c r="D166" s="102"/>
      <c r="E166" s="102"/>
      <c r="F166" s="103"/>
      <c r="G166" s="131"/>
      <c r="H166" s="2"/>
      <c r="I166" s="107">
        <f>IF(F166="",SUMIF(Accounts!$A$10:$A$84,C166,Accounts!$D$10:$D$84),0)</f>
        <v>0</v>
      </c>
      <c r="J166" s="30">
        <f>IF(H166&lt;&gt;"",ROUND(H166*(1-F166-I166),2),IF(SETUP!$C$10&lt;&gt;"Y",0,IF(SUMIF(Accounts!A$10:A$84,C166,Accounts!Q$10:Q$84)=1,0,ROUND((D166-E166)*(1-F166-I166)/SETUP!$C$13,2))))</f>
        <v>0</v>
      </c>
      <c r="K166" s="14" t="str">
        <f>IF(SUM(C166:H166)=0,"",IF(T166=0,LOOKUP(C166,Accounts!$A$10:$A$84,Accounts!$B$10:$B$84),"Error!  Invalid Account Number"))</f>
        <v/>
      </c>
      <c r="L166" s="30">
        <f t="shared" si="14"/>
        <v>0</v>
      </c>
      <c r="M166" s="152">
        <f t="shared" si="17"/>
        <v>0</v>
      </c>
      <c r="N166" s="43"/>
      <c r="O166" s="92"/>
      <c r="P166" s="150"/>
      <c r="Q166" s="156">
        <f t="shared" si="19"/>
        <v>0</v>
      </c>
      <c r="R166" s="161">
        <f t="shared" si="16"/>
        <v>0</v>
      </c>
      <c r="S166" s="15">
        <f>SUMIF(Accounts!A$10:A$84,C166,Accounts!A$10:A$84)</f>
        <v>0</v>
      </c>
      <c r="T166" s="15">
        <f t="shared" si="18"/>
        <v>0</v>
      </c>
      <c r="U166" s="15">
        <f t="shared" si="15"/>
        <v>0</v>
      </c>
    </row>
    <row r="167" spans="1:21">
      <c r="A167" s="56"/>
      <c r="B167" s="3"/>
      <c r="C167" s="216"/>
      <c r="D167" s="102"/>
      <c r="E167" s="102"/>
      <c r="F167" s="103"/>
      <c r="G167" s="131"/>
      <c r="H167" s="2"/>
      <c r="I167" s="107">
        <f>IF(F167="",SUMIF(Accounts!$A$10:$A$84,C167,Accounts!$D$10:$D$84),0)</f>
        <v>0</v>
      </c>
      <c r="J167" s="30">
        <f>IF(H167&lt;&gt;"",ROUND(H167*(1-F167-I167),2),IF(SETUP!$C$10&lt;&gt;"Y",0,IF(SUMIF(Accounts!A$10:A$84,C167,Accounts!Q$10:Q$84)=1,0,ROUND((D167-E167)*(1-F167-I167)/SETUP!$C$13,2))))</f>
        <v>0</v>
      </c>
      <c r="K167" s="14" t="str">
        <f>IF(SUM(C167:H167)=0,"",IF(T167=0,LOOKUP(C167,Accounts!$A$10:$A$84,Accounts!$B$10:$B$84),"Error!  Invalid Account Number"))</f>
        <v/>
      </c>
      <c r="L167" s="30">
        <f t="shared" si="14"/>
        <v>0</v>
      </c>
      <c r="M167" s="152">
        <f t="shared" si="17"/>
        <v>0</v>
      </c>
      <c r="N167" s="43"/>
      <c r="O167" s="92"/>
      <c r="P167" s="150"/>
      <c r="Q167" s="156">
        <f t="shared" si="19"/>
        <v>0</v>
      </c>
      <c r="R167" s="161">
        <f t="shared" si="16"/>
        <v>0</v>
      </c>
      <c r="S167" s="15">
        <f>SUMIF(Accounts!A$10:A$84,C167,Accounts!A$10:A$84)</f>
        <v>0</v>
      </c>
      <c r="T167" s="15">
        <f t="shared" si="18"/>
        <v>0</v>
      </c>
      <c r="U167" s="15">
        <f t="shared" si="15"/>
        <v>0</v>
      </c>
    </row>
    <row r="168" spans="1:21">
      <c r="A168" s="56"/>
      <c r="B168" s="3"/>
      <c r="C168" s="216"/>
      <c r="D168" s="102"/>
      <c r="E168" s="102"/>
      <c r="F168" s="103"/>
      <c r="G168" s="131"/>
      <c r="H168" s="2"/>
      <c r="I168" s="107">
        <f>IF(F168="",SUMIF(Accounts!$A$10:$A$84,C168,Accounts!$D$10:$D$84),0)</f>
        <v>0</v>
      </c>
      <c r="J168" s="30">
        <f>IF(H168&lt;&gt;"",ROUND(H168*(1-F168-I168),2),IF(SETUP!$C$10&lt;&gt;"Y",0,IF(SUMIF(Accounts!A$10:A$84,C168,Accounts!Q$10:Q$84)=1,0,ROUND((D168-E168)*(1-F168-I168)/SETUP!$C$13,2))))</f>
        <v>0</v>
      </c>
      <c r="K168" s="14" t="str">
        <f>IF(SUM(C168:H168)=0,"",IF(T168=0,LOOKUP(C168,Accounts!$A$10:$A$84,Accounts!$B$10:$B$84),"Error!  Invalid Account Number"))</f>
        <v/>
      </c>
      <c r="L168" s="30">
        <f t="shared" si="14"/>
        <v>0</v>
      </c>
      <c r="M168" s="152">
        <f t="shared" si="17"/>
        <v>0</v>
      </c>
      <c r="N168" s="43"/>
      <c r="O168" s="92"/>
      <c r="P168" s="150"/>
      <c r="Q168" s="156">
        <f t="shared" si="19"/>
        <v>0</v>
      </c>
      <c r="R168" s="161">
        <f t="shared" si="16"/>
        <v>0</v>
      </c>
      <c r="S168" s="15">
        <f>SUMIF(Accounts!A$10:A$84,C168,Accounts!A$10:A$84)</f>
        <v>0</v>
      </c>
      <c r="T168" s="15">
        <f t="shared" si="18"/>
        <v>0</v>
      </c>
      <c r="U168" s="15">
        <f t="shared" si="15"/>
        <v>0</v>
      </c>
    </row>
    <row r="169" spans="1:21">
      <c r="A169" s="56"/>
      <c r="B169" s="3"/>
      <c r="C169" s="216"/>
      <c r="D169" s="102"/>
      <c r="E169" s="102"/>
      <c r="F169" s="103"/>
      <c r="G169" s="131"/>
      <c r="H169" s="2"/>
      <c r="I169" s="107">
        <f>IF(F169="",SUMIF(Accounts!$A$10:$A$84,C169,Accounts!$D$10:$D$84),0)</f>
        <v>0</v>
      </c>
      <c r="J169" s="30">
        <f>IF(H169&lt;&gt;"",ROUND(H169*(1-F169-I169),2),IF(SETUP!$C$10&lt;&gt;"Y",0,IF(SUMIF(Accounts!A$10:A$84,C169,Accounts!Q$10:Q$84)=1,0,ROUND((D169-E169)*(1-F169-I169)/SETUP!$C$13,2))))</f>
        <v>0</v>
      </c>
      <c r="K169" s="14" t="str">
        <f>IF(SUM(C169:H169)=0,"",IF(T169=0,LOOKUP(C169,Accounts!$A$10:$A$84,Accounts!$B$10:$B$84),"Error!  Invalid Account Number"))</f>
        <v/>
      </c>
      <c r="L169" s="30">
        <f t="shared" si="14"/>
        <v>0</v>
      </c>
      <c r="M169" s="152">
        <f t="shared" si="17"/>
        <v>0</v>
      </c>
      <c r="N169" s="43"/>
      <c r="O169" s="92"/>
      <c r="P169" s="150"/>
      <c r="Q169" s="156">
        <f t="shared" si="19"/>
        <v>0</v>
      </c>
      <c r="R169" s="161">
        <f t="shared" si="16"/>
        <v>0</v>
      </c>
      <c r="S169" s="15">
        <f>SUMIF(Accounts!A$10:A$84,C169,Accounts!A$10:A$84)</f>
        <v>0</v>
      </c>
      <c r="T169" s="15">
        <f t="shared" si="18"/>
        <v>0</v>
      </c>
      <c r="U169" s="15">
        <f t="shared" si="15"/>
        <v>0</v>
      </c>
    </row>
    <row r="170" spans="1:21">
      <c r="A170" s="56"/>
      <c r="B170" s="3"/>
      <c r="C170" s="216"/>
      <c r="D170" s="102"/>
      <c r="E170" s="102"/>
      <c r="F170" s="103"/>
      <c r="G170" s="131"/>
      <c r="H170" s="2"/>
      <c r="I170" s="107">
        <f>IF(F170="",SUMIF(Accounts!$A$10:$A$84,C170,Accounts!$D$10:$D$84),0)</f>
        <v>0</v>
      </c>
      <c r="J170" s="30">
        <f>IF(H170&lt;&gt;"",ROUND(H170*(1-F170-I170),2),IF(SETUP!$C$10&lt;&gt;"Y",0,IF(SUMIF(Accounts!A$10:A$84,C170,Accounts!Q$10:Q$84)=1,0,ROUND((D170-E170)*(1-F170-I170)/SETUP!$C$13,2))))</f>
        <v>0</v>
      </c>
      <c r="K170" s="14" t="str">
        <f>IF(SUM(C170:H170)=0,"",IF(T170=0,LOOKUP(C170,Accounts!$A$10:$A$84,Accounts!$B$10:$B$84),"Error!  Invalid Account Number"))</f>
        <v/>
      </c>
      <c r="L170" s="30">
        <f t="shared" si="14"/>
        <v>0</v>
      </c>
      <c r="M170" s="152">
        <f t="shared" si="17"/>
        <v>0</v>
      </c>
      <c r="N170" s="43"/>
      <c r="O170" s="92"/>
      <c r="P170" s="150"/>
      <c r="Q170" s="156">
        <f t="shared" si="19"/>
        <v>0</v>
      </c>
      <c r="R170" s="161">
        <f t="shared" si="16"/>
        <v>0</v>
      </c>
      <c r="S170" s="15">
        <f>SUMIF(Accounts!A$10:A$84,C170,Accounts!A$10:A$84)</f>
        <v>0</v>
      </c>
      <c r="T170" s="15">
        <f t="shared" si="18"/>
        <v>0</v>
      </c>
      <c r="U170" s="15">
        <f t="shared" si="15"/>
        <v>0</v>
      </c>
    </row>
    <row r="171" spans="1:21">
      <c r="A171" s="56"/>
      <c r="B171" s="3"/>
      <c r="C171" s="216"/>
      <c r="D171" s="102"/>
      <c r="E171" s="102"/>
      <c r="F171" s="103"/>
      <c r="G171" s="131"/>
      <c r="H171" s="2"/>
      <c r="I171" s="107">
        <f>IF(F171="",SUMIF(Accounts!$A$10:$A$84,C171,Accounts!$D$10:$D$84),0)</f>
        <v>0</v>
      </c>
      <c r="J171" s="30">
        <f>IF(H171&lt;&gt;"",ROUND(H171*(1-F171-I171),2),IF(SETUP!$C$10&lt;&gt;"Y",0,IF(SUMIF(Accounts!A$10:A$84,C171,Accounts!Q$10:Q$84)=1,0,ROUND((D171-E171)*(1-F171-I171)/SETUP!$C$13,2))))</f>
        <v>0</v>
      </c>
      <c r="K171" s="14" t="str">
        <f>IF(SUM(C171:H171)=0,"",IF(T171=0,LOOKUP(C171,Accounts!$A$10:$A$84,Accounts!$B$10:$B$84),"Error!  Invalid Account Number"))</f>
        <v/>
      </c>
      <c r="L171" s="30">
        <f t="shared" si="14"/>
        <v>0</v>
      </c>
      <c r="M171" s="152">
        <f t="shared" si="17"/>
        <v>0</v>
      </c>
      <c r="N171" s="43"/>
      <c r="O171" s="92"/>
      <c r="P171" s="150"/>
      <c r="Q171" s="156">
        <f t="shared" si="19"/>
        <v>0</v>
      </c>
      <c r="R171" s="161">
        <f t="shared" si="16"/>
        <v>0</v>
      </c>
      <c r="S171" s="15">
        <f>SUMIF(Accounts!A$10:A$84,C171,Accounts!A$10:A$84)</f>
        <v>0</v>
      </c>
      <c r="T171" s="15">
        <f t="shared" si="18"/>
        <v>0</v>
      </c>
      <c r="U171" s="15">
        <f t="shared" si="15"/>
        <v>0</v>
      </c>
    </row>
    <row r="172" spans="1:21">
      <c r="A172" s="56"/>
      <c r="B172" s="3"/>
      <c r="C172" s="216"/>
      <c r="D172" s="102"/>
      <c r="E172" s="102"/>
      <c r="F172" s="103"/>
      <c r="G172" s="131"/>
      <c r="H172" s="2"/>
      <c r="I172" s="107">
        <f>IF(F172="",SUMIF(Accounts!$A$10:$A$84,C172,Accounts!$D$10:$D$84),0)</f>
        <v>0</v>
      </c>
      <c r="J172" s="30">
        <f>IF(H172&lt;&gt;"",ROUND(H172*(1-F172-I172),2),IF(SETUP!$C$10&lt;&gt;"Y",0,IF(SUMIF(Accounts!A$10:A$84,C172,Accounts!Q$10:Q$84)=1,0,ROUND((D172-E172)*(1-F172-I172)/SETUP!$C$13,2))))</f>
        <v>0</v>
      </c>
      <c r="K172" s="14" t="str">
        <f>IF(SUM(C172:H172)=0,"",IF(T172=0,LOOKUP(C172,Accounts!$A$10:$A$84,Accounts!$B$10:$B$84),"Error!  Invalid Account Number"))</f>
        <v/>
      </c>
      <c r="L172" s="30">
        <f t="shared" si="14"/>
        <v>0</v>
      </c>
      <c r="M172" s="152">
        <f t="shared" si="17"/>
        <v>0</v>
      </c>
      <c r="N172" s="43"/>
      <c r="O172" s="92"/>
      <c r="P172" s="150"/>
      <c r="Q172" s="156">
        <f t="shared" si="19"/>
        <v>0</v>
      </c>
      <c r="R172" s="161">
        <f t="shared" si="16"/>
        <v>0</v>
      </c>
      <c r="S172" s="15">
        <f>SUMIF(Accounts!A$10:A$84,C172,Accounts!A$10:A$84)</f>
        <v>0</v>
      </c>
      <c r="T172" s="15">
        <f t="shared" si="18"/>
        <v>0</v>
      </c>
      <c r="U172" s="15">
        <f t="shared" si="15"/>
        <v>0</v>
      </c>
    </row>
    <row r="173" spans="1:21">
      <c r="A173" s="56"/>
      <c r="B173" s="3"/>
      <c r="C173" s="216"/>
      <c r="D173" s="102"/>
      <c r="E173" s="102"/>
      <c r="F173" s="103"/>
      <c r="G173" s="131"/>
      <c r="H173" s="2"/>
      <c r="I173" s="107">
        <f>IF(F173="",SUMIF(Accounts!$A$10:$A$84,C173,Accounts!$D$10:$D$84),0)</f>
        <v>0</v>
      </c>
      <c r="J173" s="30">
        <f>IF(H173&lt;&gt;"",ROUND(H173*(1-F173-I173),2),IF(SETUP!$C$10&lt;&gt;"Y",0,IF(SUMIF(Accounts!A$10:A$84,C173,Accounts!Q$10:Q$84)=1,0,ROUND((D173-E173)*(1-F173-I173)/SETUP!$C$13,2))))</f>
        <v>0</v>
      </c>
      <c r="K173" s="14" t="str">
        <f>IF(SUM(C173:H173)=0,"",IF(T173=0,LOOKUP(C173,Accounts!$A$10:$A$84,Accounts!$B$10:$B$84),"Error!  Invalid Account Number"))</f>
        <v/>
      </c>
      <c r="L173" s="30">
        <f t="shared" si="14"/>
        <v>0</v>
      </c>
      <c r="M173" s="152">
        <f t="shared" si="17"/>
        <v>0</v>
      </c>
      <c r="N173" s="43"/>
      <c r="O173" s="92"/>
      <c r="P173" s="150"/>
      <c r="Q173" s="156">
        <f t="shared" si="19"/>
        <v>0</v>
      </c>
      <c r="R173" s="161">
        <f t="shared" si="16"/>
        <v>0</v>
      </c>
      <c r="S173" s="15">
        <f>SUMIF(Accounts!A$10:A$84,C173,Accounts!A$10:A$84)</f>
        <v>0</v>
      </c>
      <c r="T173" s="15">
        <f t="shared" si="18"/>
        <v>0</v>
      </c>
      <c r="U173" s="15">
        <f t="shared" si="15"/>
        <v>0</v>
      </c>
    </row>
    <row r="174" spans="1:21">
      <c r="A174" s="56"/>
      <c r="B174" s="3"/>
      <c r="C174" s="216"/>
      <c r="D174" s="102"/>
      <c r="E174" s="102"/>
      <c r="F174" s="103"/>
      <c r="G174" s="131"/>
      <c r="H174" s="2"/>
      <c r="I174" s="107">
        <f>IF(F174="",SUMIF(Accounts!$A$10:$A$84,C174,Accounts!$D$10:$D$84),0)</f>
        <v>0</v>
      </c>
      <c r="J174" s="30">
        <f>IF(H174&lt;&gt;"",ROUND(H174*(1-F174-I174),2),IF(SETUP!$C$10&lt;&gt;"Y",0,IF(SUMIF(Accounts!A$10:A$84,C174,Accounts!Q$10:Q$84)=1,0,ROUND((D174-E174)*(1-F174-I174)/SETUP!$C$13,2))))</f>
        <v>0</v>
      </c>
      <c r="K174" s="14" t="str">
        <f>IF(SUM(C174:H174)=0,"",IF(T174=0,LOOKUP(C174,Accounts!$A$10:$A$84,Accounts!$B$10:$B$84),"Error!  Invalid Account Number"))</f>
        <v/>
      </c>
      <c r="L174" s="30">
        <f t="shared" si="14"/>
        <v>0</v>
      </c>
      <c r="M174" s="152">
        <f t="shared" si="17"/>
        <v>0</v>
      </c>
      <c r="N174" s="43"/>
      <c r="O174" s="92"/>
      <c r="P174" s="150"/>
      <c r="Q174" s="156">
        <f t="shared" si="19"/>
        <v>0</v>
      </c>
      <c r="R174" s="161">
        <f t="shared" si="16"/>
        <v>0</v>
      </c>
      <c r="S174" s="15">
        <f>SUMIF(Accounts!A$10:A$84,C174,Accounts!A$10:A$84)</f>
        <v>0</v>
      </c>
      <c r="T174" s="15">
        <f t="shared" si="18"/>
        <v>0</v>
      </c>
      <c r="U174" s="15">
        <f t="shared" si="15"/>
        <v>0</v>
      </c>
    </row>
    <row r="175" spans="1:21">
      <c r="A175" s="56"/>
      <c r="B175" s="3"/>
      <c r="C175" s="216"/>
      <c r="D175" s="102"/>
      <c r="E175" s="102"/>
      <c r="F175" s="103"/>
      <c r="G175" s="131"/>
      <c r="H175" s="2"/>
      <c r="I175" s="107">
        <f>IF(F175="",SUMIF(Accounts!$A$10:$A$84,C175,Accounts!$D$10:$D$84),0)</f>
        <v>0</v>
      </c>
      <c r="J175" s="30">
        <f>IF(H175&lt;&gt;"",ROUND(H175*(1-F175-I175),2),IF(SETUP!$C$10&lt;&gt;"Y",0,IF(SUMIF(Accounts!A$10:A$84,C175,Accounts!Q$10:Q$84)=1,0,ROUND((D175-E175)*(1-F175-I175)/SETUP!$C$13,2))))</f>
        <v>0</v>
      </c>
      <c r="K175" s="14" t="str">
        <f>IF(SUM(C175:H175)=0,"",IF(T175=0,LOOKUP(C175,Accounts!$A$10:$A$84,Accounts!$B$10:$B$84),"Error!  Invalid Account Number"))</f>
        <v/>
      </c>
      <c r="L175" s="30">
        <f t="shared" si="14"/>
        <v>0</v>
      </c>
      <c r="M175" s="152">
        <f t="shared" si="17"/>
        <v>0</v>
      </c>
      <c r="N175" s="43"/>
      <c r="O175" s="92"/>
      <c r="P175" s="150"/>
      <c r="Q175" s="156">
        <f t="shared" si="19"/>
        <v>0</v>
      </c>
      <c r="R175" s="161">
        <f t="shared" si="16"/>
        <v>0</v>
      </c>
      <c r="S175" s="15">
        <f>SUMIF(Accounts!A$10:A$84,C175,Accounts!A$10:A$84)</f>
        <v>0</v>
      </c>
      <c r="T175" s="15">
        <f t="shared" si="18"/>
        <v>0</v>
      </c>
      <c r="U175" s="15">
        <f t="shared" si="15"/>
        <v>0</v>
      </c>
    </row>
    <row r="176" spans="1:21">
      <c r="A176" s="56"/>
      <c r="B176" s="3"/>
      <c r="C176" s="216"/>
      <c r="D176" s="102"/>
      <c r="E176" s="102"/>
      <c r="F176" s="103"/>
      <c r="G176" s="131"/>
      <c r="H176" s="2"/>
      <c r="I176" s="107">
        <f>IF(F176="",SUMIF(Accounts!$A$10:$A$84,C176,Accounts!$D$10:$D$84),0)</f>
        <v>0</v>
      </c>
      <c r="J176" s="30">
        <f>IF(H176&lt;&gt;"",ROUND(H176*(1-F176-I176),2),IF(SETUP!$C$10&lt;&gt;"Y",0,IF(SUMIF(Accounts!A$10:A$84,C176,Accounts!Q$10:Q$84)=1,0,ROUND((D176-E176)*(1-F176-I176)/SETUP!$C$13,2))))</f>
        <v>0</v>
      </c>
      <c r="K176" s="14" t="str">
        <f>IF(SUM(C176:H176)=0,"",IF(T176=0,LOOKUP(C176,Accounts!$A$10:$A$84,Accounts!$B$10:$B$84),"Error!  Invalid Account Number"))</f>
        <v/>
      </c>
      <c r="L176" s="30">
        <f t="shared" si="14"/>
        <v>0</v>
      </c>
      <c r="M176" s="152">
        <f t="shared" si="17"/>
        <v>0</v>
      </c>
      <c r="N176" s="43"/>
      <c r="O176" s="92"/>
      <c r="P176" s="150"/>
      <c r="Q176" s="156">
        <f t="shared" si="19"/>
        <v>0</v>
      </c>
      <c r="R176" s="161">
        <f t="shared" si="16"/>
        <v>0</v>
      </c>
      <c r="S176" s="15">
        <f>SUMIF(Accounts!A$10:A$84,C176,Accounts!A$10:A$84)</f>
        <v>0</v>
      </c>
      <c r="T176" s="15">
        <f t="shared" si="18"/>
        <v>0</v>
      </c>
      <c r="U176" s="15">
        <f t="shared" si="15"/>
        <v>0</v>
      </c>
    </row>
    <row r="177" spans="1:21">
      <c r="A177" s="56"/>
      <c r="B177" s="3"/>
      <c r="C177" s="216"/>
      <c r="D177" s="102"/>
      <c r="E177" s="102"/>
      <c r="F177" s="103"/>
      <c r="G177" s="131"/>
      <c r="H177" s="2"/>
      <c r="I177" s="107">
        <f>IF(F177="",SUMIF(Accounts!$A$10:$A$84,C177,Accounts!$D$10:$D$84),0)</f>
        <v>0</v>
      </c>
      <c r="J177" s="30">
        <f>IF(H177&lt;&gt;"",ROUND(H177*(1-F177-I177),2),IF(SETUP!$C$10&lt;&gt;"Y",0,IF(SUMIF(Accounts!A$10:A$84,C177,Accounts!Q$10:Q$84)=1,0,ROUND((D177-E177)*(1-F177-I177)/SETUP!$C$13,2))))</f>
        <v>0</v>
      </c>
      <c r="K177" s="14" t="str">
        <f>IF(SUM(C177:H177)=0,"",IF(T177=0,LOOKUP(C177,Accounts!$A$10:$A$84,Accounts!$B$10:$B$84),"Error!  Invalid Account Number"))</f>
        <v/>
      </c>
      <c r="L177" s="30">
        <f t="shared" si="14"/>
        <v>0</v>
      </c>
      <c r="M177" s="152">
        <f t="shared" si="17"/>
        <v>0</v>
      </c>
      <c r="N177" s="43"/>
      <c r="O177" s="92"/>
      <c r="P177" s="150"/>
      <c r="Q177" s="156">
        <f t="shared" si="19"/>
        <v>0</v>
      </c>
      <c r="R177" s="161">
        <f t="shared" si="16"/>
        <v>0</v>
      </c>
      <c r="S177" s="15">
        <f>SUMIF(Accounts!A$10:A$84,C177,Accounts!A$10:A$84)</f>
        <v>0</v>
      </c>
      <c r="T177" s="15">
        <f t="shared" si="18"/>
        <v>0</v>
      </c>
      <c r="U177" s="15">
        <f t="shared" si="15"/>
        <v>0</v>
      </c>
    </row>
    <row r="178" spans="1:21">
      <c r="A178" s="56"/>
      <c r="B178" s="3"/>
      <c r="C178" s="216"/>
      <c r="D178" s="102"/>
      <c r="E178" s="102"/>
      <c r="F178" s="103"/>
      <c r="G178" s="131"/>
      <c r="H178" s="2"/>
      <c r="I178" s="107">
        <f>IF(F178="",SUMIF(Accounts!$A$10:$A$84,C178,Accounts!$D$10:$D$84),0)</f>
        <v>0</v>
      </c>
      <c r="J178" s="30">
        <f>IF(H178&lt;&gt;"",ROUND(H178*(1-F178-I178),2),IF(SETUP!$C$10&lt;&gt;"Y",0,IF(SUMIF(Accounts!A$10:A$84,C178,Accounts!Q$10:Q$84)=1,0,ROUND((D178-E178)*(1-F178-I178)/SETUP!$C$13,2))))</f>
        <v>0</v>
      </c>
      <c r="K178" s="14" t="str">
        <f>IF(SUM(C178:H178)=0,"",IF(T178=0,LOOKUP(C178,Accounts!$A$10:$A$84,Accounts!$B$10:$B$84),"Error!  Invalid Account Number"))</f>
        <v/>
      </c>
      <c r="L178" s="30">
        <f t="shared" si="14"/>
        <v>0</v>
      </c>
      <c r="M178" s="152">
        <f t="shared" si="17"/>
        <v>0</v>
      </c>
      <c r="N178" s="43"/>
      <c r="O178" s="92"/>
      <c r="P178" s="150"/>
      <c r="Q178" s="156">
        <f t="shared" si="19"/>
        <v>0</v>
      </c>
      <c r="R178" s="161">
        <f t="shared" si="16"/>
        <v>0</v>
      </c>
      <c r="S178" s="15">
        <f>SUMIF(Accounts!A$10:A$84,C178,Accounts!A$10:A$84)</f>
        <v>0</v>
      </c>
      <c r="T178" s="15">
        <f t="shared" si="18"/>
        <v>0</v>
      </c>
      <c r="U178" s="15">
        <f t="shared" si="15"/>
        <v>0</v>
      </c>
    </row>
    <row r="179" spans="1:21">
      <c r="A179" s="56"/>
      <c r="B179" s="3"/>
      <c r="C179" s="216"/>
      <c r="D179" s="102"/>
      <c r="E179" s="102"/>
      <c r="F179" s="103"/>
      <c r="G179" s="131"/>
      <c r="H179" s="2"/>
      <c r="I179" s="107">
        <f>IF(F179="",SUMIF(Accounts!$A$10:$A$84,C179,Accounts!$D$10:$D$84),0)</f>
        <v>0</v>
      </c>
      <c r="J179" s="30">
        <f>IF(H179&lt;&gt;"",ROUND(H179*(1-F179-I179),2),IF(SETUP!$C$10&lt;&gt;"Y",0,IF(SUMIF(Accounts!A$10:A$84,C179,Accounts!Q$10:Q$84)=1,0,ROUND((D179-E179)*(1-F179-I179)/SETUP!$C$13,2))))</f>
        <v>0</v>
      </c>
      <c r="K179" s="14" t="str">
        <f>IF(SUM(C179:H179)=0,"",IF(T179=0,LOOKUP(C179,Accounts!$A$10:$A$84,Accounts!$B$10:$B$84),"Error!  Invalid Account Number"))</f>
        <v/>
      </c>
      <c r="L179" s="30">
        <f t="shared" si="14"/>
        <v>0</v>
      </c>
      <c r="M179" s="152">
        <f t="shared" si="17"/>
        <v>0</v>
      </c>
      <c r="N179" s="43"/>
      <c r="O179" s="92"/>
      <c r="P179" s="150"/>
      <c r="Q179" s="156">
        <f t="shared" si="19"/>
        <v>0</v>
      </c>
      <c r="R179" s="161">
        <f t="shared" si="16"/>
        <v>0</v>
      </c>
      <c r="S179" s="15">
        <f>SUMIF(Accounts!A$10:A$84,C179,Accounts!A$10:A$84)</f>
        <v>0</v>
      </c>
      <c r="T179" s="15">
        <f t="shared" si="18"/>
        <v>0</v>
      </c>
      <c r="U179" s="15">
        <f t="shared" si="15"/>
        <v>0</v>
      </c>
    </row>
    <row r="180" spans="1:21">
      <c r="A180" s="56"/>
      <c r="B180" s="3"/>
      <c r="C180" s="216"/>
      <c r="D180" s="102"/>
      <c r="E180" s="102"/>
      <c r="F180" s="103"/>
      <c r="G180" s="131"/>
      <c r="H180" s="2"/>
      <c r="I180" s="107">
        <f>IF(F180="",SUMIF(Accounts!$A$10:$A$84,C180,Accounts!$D$10:$D$84),0)</f>
        <v>0</v>
      </c>
      <c r="J180" s="30">
        <f>IF(H180&lt;&gt;"",ROUND(H180*(1-F180-I180),2),IF(SETUP!$C$10&lt;&gt;"Y",0,IF(SUMIF(Accounts!A$10:A$84,C180,Accounts!Q$10:Q$84)=1,0,ROUND((D180-E180)*(1-F180-I180)/SETUP!$C$13,2))))</f>
        <v>0</v>
      </c>
      <c r="K180" s="14" t="str">
        <f>IF(SUM(C180:H180)=0,"",IF(T180=0,LOOKUP(C180,Accounts!$A$10:$A$84,Accounts!$B$10:$B$84),"Error!  Invalid Account Number"))</f>
        <v/>
      </c>
      <c r="L180" s="30">
        <f t="shared" si="14"/>
        <v>0</v>
      </c>
      <c r="M180" s="152">
        <f t="shared" si="17"/>
        <v>0</v>
      </c>
      <c r="N180" s="43"/>
      <c r="O180" s="92"/>
      <c r="P180" s="150"/>
      <c r="Q180" s="156">
        <f t="shared" si="19"/>
        <v>0</v>
      </c>
      <c r="R180" s="161">
        <f t="shared" si="16"/>
        <v>0</v>
      </c>
      <c r="S180" s="15">
        <f>SUMIF(Accounts!A$10:A$84,C180,Accounts!A$10:A$84)</f>
        <v>0</v>
      </c>
      <c r="T180" s="15">
        <f t="shared" si="18"/>
        <v>0</v>
      </c>
      <c r="U180" s="15">
        <f t="shared" si="15"/>
        <v>0</v>
      </c>
    </row>
    <row r="181" spans="1:21">
      <c r="A181" s="56"/>
      <c r="B181" s="3"/>
      <c r="C181" s="216"/>
      <c r="D181" s="102"/>
      <c r="E181" s="102"/>
      <c r="F181" s="103"/>
      <c r="G181" s="131"/>
      <c r="H181" s="2"/>
      <c r="I181" s="107">
        <f>IF(F181="",SUMIF(Accounts!$A$10:$A$84,C181,Accounts!$D$10:$D$84),0)</f>
        <v>0</v>
      </c>
      <c r="J181" s="30">
        <f>IF(H181&lt;&gt;"",ROUND(H181*(1-F181-I181),2),IF(SETUP!$C$10&lt;&gt;"Y",0,IF(SUMIF(Accounts!A$10:A$84,C181,Accounts!Q$10:Q$84)=1,0,ROUND((D181-E181)*(1-F181-I181)/SETUP!$C$13,2))))</f>
        <v>0</v>
      </c>
      <c r="K181" s="14" t="str">
        <f>IF(SUM(C181:H181)=0,"",IF(T181=0,LOOKUP(C181,Accounts!$A$10:$A$84,Accounts!$B$10:$B$84),"Error!  Invalid Account Number"))</f>
        <v/>
      </c>
      <c r="L181" s="30">
        <f t="shared" si="14"/>
        <v>0</v>
      </c>
      <c r="M181" s="152">
        <f t="shared" si="17"/>
        <v>0</v>
      </c>
      <c r="N181" s="43"/>
      <c r="O181" s="92"/>
      <c r="P181" s="150"/>
      <c r="Q181" s="156">
        <f t="shared" si="19"/>
        <v>0</v>
      </c>
      <c r="R181" s="161">
        <f t="shared" si="16"/>
        <v>0</v>
      </c>
      <c r="S181" s="15">
        <f>SUMIF(Accounts!A$10:A$84,C181,Accounts!A$10:A$84)</f>
        <v>0</v>
      </c>
      <c r="T181" s="15">
        <f t="shared" si="18"/>
        <v>0</v>
      </c>
      <c r="U181" s="15">
        <f t="shared" si="15"/>
        <v>0</v>
      </c>
    </row>
    <row r="182" spans="1:21">
      <c r="A182" s="56"/>
      <c r="B182" s="3"/>
      <c r="C182" s="216"/>
      <c r="D182" s="102"/>
      <c r="E182" s="102"/>
      <c r="F182" s="103"/>
      <c r="G182" s="131"/>
      <c r="H182" s="2"/>
      <c r="I182" s="107">
        <f>IF(F182="",SUMIF(Accounts!$A$10:$A$84,C182,Accounts!$D$10:$D$84),0)</f>
        <v>0</v>
      </c>
      <c r="J182" s="30">
        <f>IF(H182&lt;&gt;"",ROUND(H182*(1-F182-I182),2),IF(SETUP!$C$10&lt;&gt;"Y",0,IF(SUMIF(Accounts!A$10:A$84,C182,Accounts!Q$10:Q$84)=1,0,ROUND((D182-E182)*(1-F182-I182)/SETUP!$C$13,2))))</f>
        <v>0</v>
      </c>
      <c r="K182" s="14" t="str">
        <f>IF(SUM(C182:H182)=0,"",IF(T182=0,LOOKUP(C182,Accounts!$A$10:$A$84,Accounts!$B$10:$B$84),"Error!  Invalid Account Number"))</f>
        <v/>
      </c>
      <c r="L182" s="30">
        <f t="shared" si="14"/>
        <v>0</v>
      </c>
      <c r="M182" s="152">
        <f t="shared" si="17"/>
        <v>0</v>
      </c>
      <c r="N182" s="43"/>
      <c r="O182" s="92"/>
      <c r="P182" s="150"/>
      <c r="Q182" s="156">
        <f t="shared" si="19"/>
        <v>0</v>
      </c>
      <c r="R182" s="161">
        <f t="shared" si="16"/>
        <v>0</v>
      </c>
      <c r="S182" s="15">
        <f>SUMIF(Accounts!A$10:A$84,C182,Accounts!A$10:A$84)</f>
        <v>0</v>
      </c>
      <c r="T182" s="15">
        <f t="shared" si="18"/>
        <v>0</v>
      </c>
      <c r="U182" s="15">
        <f t="shared" si="15"/>
        <v>0</v>
      </c>
    </row>
    <row r="183" spans="1:21">
      <c r="A183" s="56"/>
      <c r="B183" s="3"/>
      <c r="C183" s="216"/>
      <c r="D183" s="102"/>
      <c r="E183" s="102"/>
      <c r="F183" s="103"/>
      <c r="G183" s="131"/>
      <c r="H183" s="2"/>
      <c r="I183" s="107">
        <f>IF(F183="",SUMIF(Accounts!$A$10:$A$84,C183,Accounts!$D$10:$D$84),0)</f>
        <v>0</v>
      </c>
      <c r="J183" s="30">
        <f>IF(H183&lt;&gt;"",ROUND(H183*(1-F183-I183),2),IF(SETUP!$C$10&lt;&gt;"Y",0,IF(SUMIF(Accounts!A$10:A$84,C183,Accounts!Q$10:Q$84)=1,0,ROUND((D183-E183)*(1-F183-I183)/SETUP!$C$13,2))))</f>
        <v>0</v>
      </c>
      <c r="K183" s="14" t="str">
        <f>IF(SUM(C183:H183)=0,"",IF(T183=0,LOOKUP(C183,Accounts!$A$10:$A$84,Accounts!$B$10:$B$84),"Error!  Invalid Account Number"))</f>
        <v/>
      </c>
      <c r="L183" s="30">
        <f t="shared" si="14"/>
        <v>0</v>
      </c>
      <c r="M183" s="152">
        <f t="shared" si="17"/>
        <v>0</v>
      </c>
      <c r="N183" s="43"/>
      <c r="O183" s="92"/>
      <c r="P183" s="150"/>
      <c r="Q183" s="156">
        <f t="shared" si="19"/>
        <v>0</v>
      </c>
      <c r="R183" s="161">
        <f t="shared" si="16"/>
        <v>0</v>
      </c>
      <c r="S183" s="15">
        <f>SUMIF(Accounts!A$10:A$84,C183,Accounts!A$10:A$84)</f>
        <v>0</v>
      </c>
      <c r="T183" s="15">
        <f t="shared" si="18"/>
        <v>0</v>
      </c>
      <c r="U183" s="15">
        <f t="shared" si="15"/>
        <v>0</v>
      </c>
    </row>
    <row r="184" spans="1:21">
      <c r="A184" s="56"/>
      <c r="B184" s="3"/>
      <c r="C184" s="216"/>
      <c r="D184" s="102"/>
      <c r="E184" s="102"/>
      <c r="F184" s="103"/>
      <c r="G184" s="131"/>
      <c r="H184" s="2"/>
      <c r="I184" s="107">
        <f>IF(F184="",SUMIF(Accounts!$A$10:$A$84,C184,Accounts!$D$10:$D$84),0)</f>
        <v>0</v>
      </c>
      <c r="J184" s="30">
        <f>IF(H184&lt;&gt;"",ROUND(H184*(1-F184-I184),2),IF(SETUP!$C$10&lt;&gt;"Y",0,IF(SUMIF(Accounts!A$10:A$84,C184,Accounts!Q$10:Q$84)=1,0,ROUND((D184-E184)*(1-F184-I184)/SETUP!$C$13,2))))</f>
        <v>0</v>
      </c>
      <c r="K184" s="14" t="str">
        <f>IF(SUM(C184:H184)=0,"",IF(T184=0,LOOKUP(C184,Accounts!$A$10:$A$84,Accounts!$B$10:$B$84),"Error!  Invalid Account Number"))</f>
        <v/>
      </c>
      <c r="L184" s="30">
        <f t="shared" si="14"/>
        <v>0</v>
      </c>
      <c r="M184" s="152">
        <f t="shared" si="17"/>
        <v>0</v>
      </c>
      <c r="N184" s="43"/>
      <c r="O184" s="92"/>
      <c r="P184" s="150"/>
      <c r="Q184" s="156">
        <f t="shared" si="19"/>
        <v>0</v>
      </c>
      <c r="R184" s="161">
        <f t="shared" si="16"/>
        <v>0</v>
      </c>
      <c r="S184" s="15">
        <f>SUMIF(Accounts!A$10:A$84,C184,Accounts!A$10:A$84)</f>
        <v>0</v>
      </c>
      <c r="T184" s="15">
        <f t="shared" si="18"/>
        <v>0</v>
      </c>
      <c r="U184" s="15">
        <f t="shared" si="15"/>
        <v>0</v>
      </c>
    </row>
    <row r="185" spans="1:21">
      <c r="A185" s="56"/>
      <c r="B185" s="3"/>
      <c r="C185" s="216"/>
      <c r="D185" s="102"/>
      <c r="E185" s="102"/>
      <c r="F185" s="103"/>
      <c r="G185" s="131"/>
      <c r="H185" s="2"/>
      <c r="I185" s="107">
        <f>IF(F185="",SUMIF(Accounts!$A$10:$A$84,C185,Accounts!$D$10:$D$84),0)</f>
        <v>0</v>
      </c>
      <c r="J185" s="30">
        <f>IF(H185&lt;&gt;"",ROUND(H185*(1-F185-I185),2),IF(SETUP!$C$10&lt;&gt;"Y",0,IF(SUMIF(Accounts!A$10:A$84,C185,Accounts!Q$10:Q$84)=1,0,ROUND((D185-E185)*(1-F185-I185)/SETUP!$C$13,2))))</f>
        <v>0</v>
      </c>
      <c r="K185" s="14" t="str">
        <f>IF(SUM(C185:H185)=0,"",IF(T185=0,LOOKUP(C185,Accounts!$A$10:$A$84,Accounts!$B$10:$B$84),"Error!  Invalid Account Number"))</f>
        <v/>
      </c>
      <c r="L185" s="30">
        <f t="shared" si="14"/>
        <v>0</v>
      </c>
      <c r="M185" s="152">
        <f t="shared" si="17"/>
        <v>0</v>
      </c>
      <c r="N185" s="43"/>
      <c r="O185" s="92"/>
      <c r="P185" s="150"/>
      <c r="Q185" s="156">
        <f t="shared" si="19"/>
        <v>0</v>
      </c>
      <c r="R185" s="161">
        <f t="shared" si="16"/>
        <v>0</v>
      </c>
      <c r="S185" s="15">
        <f>SUMIF(Accounts!A$10:A$84,C185,Accounts!A$10:A$84)</f>
        <v>0</v>
      </c>
      <c r="T185" s="15">
        <f t="shared" si="18"/>
        <v>0</v>
      </c>
      <c r="U185" s="15">
        <f t="shared" si="15"/>
        <v>0</v>
      </c>
    </row>
    <row r="186" spans="1:21">
      <c r="A186" s="56"/>
      <c r="B186" s="3"/>
      <c r="C186" s="216"/>
      <c r="D186" s="102"/>
      <c r="E186" s="102"/>
      <c r="F186" s="103"/>
      <c r="G186" s="131"/>
      <c r="H186" s="2"/>
      <c r="I186" s="107">
        <f>IF(F186="",SUMIF(Accounts!$A$10:$A$84,C186,Accounts!$D$10:$D$84),0)</f>
        <v>0</v>
      </c>
      <c r="J186" s="30">
        <f>IF(H186&lt;&gt;"",ROUND(H186*(1-F186-I186),2),IF(SETUP!$C$10&lt;&gt;"Y",0,IF(SUMIF(Accounts!A$10:A$84,C186,Accounts!Q$10:Q$84)=1,0,ROUND((D186-E186)*(1-F186-I186)/SETUP!$C$13,2))))</f>
        <v>0</v>
      </c>
      <c r="K186" s="14" t="str">
        <f>IF(SUM(C186:H186)=0,"",IF(T186=0,LOOKUP(C186,Accounts!$A$10:$A$84,Accounts!$B$10:$B$84),"Error!  Invalid Account Number"))</f>
        <v/>
      </c>
      <c r="L186" s="30">
        <f t="shared" si="14"/>
        <v>0</v>
      </c>
      <c r="M186" s="152">
        <f t="shared" si="17"/>
        <v>0</v>
      </c>
      <c r="N186" s="43"/>
      <c r="O186" s="92"/>
      <c r="P186" s="150"/>
      <c r="Q186" s="156">
        <f t="shared" si="19"/>
        <v>0</v>
      </c>
      <c r="R186" s="161">
        <f t="shared" si="16"/>
        <v>0</v>
      </c>
      <c r="S186" s="15">
        <f>SUMIF(Accounts!A$10:A$84,C186,Accounts!A$10:A$84)</f>
        <v>0</v>
      </c>
      <c r="T186" s="15">
        <f t="shared" si="18"/>
        <v>0</v>
      </c>
      <c r="U186" s="15">
        <f t="shared" si="15"/>
        <v>0</v>
      </c>
    </row>
    <row r="187" spans="1:21">
      <c r="A187" s="56"/>
      <c r="B187" s="3"/>
      <c r="C187" s="216"/>
      <c r="D187" s="102"/>
      <c r="E187" s="102"/>
      <c r="F187" s="103"/>
      <c r="G187" s="131"/>
      <c r="H187" s="2"/>
      <c r="I187" s="107">
        <f>IF(F187="",SUMIF(Accounts!$A$10:$A$84,C187,Accounts!$D$10:$D$84),0)</f>
        <v>0</v>
      </c>
      <c r="J187" s="30">
        <f>IF(H187&lt;&gt;"",ROUND(H187*(1-F187-I187),2),IF(SETUP!$C$10&lt;&gt;"Y",0,IF(SUMIF(Accounts!A$10:A$84,C187,Accounts!Q$10:Q$84)=1,0,ROUND((D187-E187)*(1-F187-I187)/SETUP!$C$13,2))))</f>
        <v>0</v>
      </c>
      <c r="K187" s="14" t="str">
        <f>IF(SUM(C187:H187)=0,"",IF(T187=0,LOOKUP(C187,Accounts!$A$10:$A$84,Accounts!$B$10:$B$84),"Error!  Invalid Account Number"))</f>
        <v/>
      </c>
      <c r="L187" s="30">
        <f t="shared" si="14"/>
        <v>0</v>
      </c>
      <c r="M187" s="152">
        <f t="shared" si="17"/>
        <v>0</v>
      </c>
      <c r="N187" s="43"/>
      <c r="O187" s="92"/>
      <c r="P187" s="150"/>
      <c r="Q187" s="156">
        <f t="shared" si="19"/>
        <v>0</v>
      </c>
      <c r="R187" s="161">
        <f t="shared" si="16"/>
        <v>0</v>
      </c>
      <c r="S187" s="15">
        <f>SUMIF(Accounts!A$10:A$84,C187,Accounts!A$10:A$84)</f>
        <v>0</v>
      </c>
      <c r="T187" s="15">
        <f t="shared" si="18"/>
        <v>0</v>
      </c>
      <c r="U187" s="15">
        <f t="shared" si="15"/>
        <v>0</v>
      </c>
    </row>
    <row r="188" spans="1:21">
      <c r="A188" s="56"/>
      <c r="B188" s="3"/>
      <c r="C188" s="216"/>
      <c r="D188" s="102"/>
      <c r="E188" s="102"/>
      <c r="F188" s="103"/>
      <c r="G188" s="131"/>
      <c r="H188" s="2"/>
      <c r="I188" s="107">
        <f>IF(F188="",SUMIF(Accounts!$A$10:$A$84,C188,Accounts!$D$10:$D$84),0)</f>
        <v>0</v>
      </c>
      <c r="J188" s="30">
        <f>IF(H188&lt;&gt;"",ROUND(H188*(1-F188-I188),2),IF(SETUP!$C$10&lt;&gt;"Y",0,IF(SUMIF(Accounts!A$10:A$84,C188,Accounts!Q$10:Q$84)=1,0,ROUND((D188-E188)*(1-F188-I188)/SETUP!$C$13,2))))</f>
        <v>0</v>
      </c>
      <c r="K188" s="14" t="str">
        <f>IF(SUM(C188:H188)=0,"",IF(T188=0,LOOKUP(C188,Accounts!$A$10:$A$84,Accounts!$B$10:$B$84),"Error!  Invalid Account Number"))</f>
        <v/>
      </c>
      <c r="L188" s="30">
        <f t="shared" si="14"/>
        <v>0</v>
      </c>
      <c r="M188" s="152">
        <f t="shared" si="17"/>
        <v>0</v>
      </c>
      <c r="N188" s="43"/>
      <c r="O188" s="92"/>
      <c r="P188" s="150"/>
      <c r="Q188" s="156">
        <f t="shared" si="19"/>
        <v>0</v>
      </c>
      <c r="R188" s="161">
        <f t="shared" si="16"/>
        <v>0</v>
      </c>
      <c r="S188" s="15">
        <f>SUMIF(Accounts!A$10:A$84,C188,Accounts!A$10:A$84)</f>
        <v>0</v>
      </c>
      <c r="T188" s="15">
        <f t="shared" si="18"/>
        <v>0</v>
      </c>
      <c r="U188" s="15">
        <f t="shared" si="15"/>
        <v>0</v>
      </c>
    </row>
    <row r="189" spans="1:21">
      <c r="A189" s="56"/>
      <c r="B189" s="3"/>
      <c r="C189" s="216"/>
      <c r="D189" s="102"/>
      <c r="E189" s="102"/>
      <c r="F189" s="103"/>
      <c r="G189" s="131"/>
      <c r="H189" s="2"/>
      <c r="I189" s="107">
        <f>IF(F189="",SUMIF(Accounts!$A$10:$A$84,C189,Accounts!$D$10:$D$84),0)</f>
        <v>0</v>
      </c>
      <c r="J189" s="30">
        <f>IF(H189&lt;&gt;"",ROUND(H189*(1-F189-I189),2),IF(SETUP!$C$10&lt;&gt;"Y",0,IF(SUMIF(Accounts!A$10:A$84,C189,Accounts!Q$10:Q$84)=1,0,ROUND((D189-E189)*(1-F189-I189)/SETUP!$C$13,2))))</f>
        <v>0</v>
      </c>
      <c r="K189" s="14" t="str">
        <f>IF(SUM(C189:H189)=0,"",IF(T189=0,LOOKUP(C189,Accounts!$A$10:$A$84,Accounts!$B$10:$B$84),"Error!  Invalid Account Number"))</f>
        <v/>
      </c>
      <c r="L189" s="30">
        <f t="shared" si="14"/>
        <v>0</v>
      </c>
      <c r="M189" s="152">
        <f t="shared" si="17"/>
        <v>0</v>
      </c>
      <c r="N189" s="43"/>
      <c r="O189" s="92"/>
      <c r="P189" s="150"/>
      <c r="Q189" s="156">
        <f t="shared" si="19"/>
        <v>0</v>
      </c>
      <c r="R189" s="161">
        <f t="shared" si="16"/>
        <v>0</v>
      </c>
      <c r="S189" s="15">
        <f>SUMIF(Accounts!A$10:A$84,C189,Accounts!A$10:A$84)</f>
        <v>0</v>
      </c>
      <c r="T189" s="15">
        <f t="shared" si="18"/>
        <v>0</v>
      </c>
      <c r="U189" s="15">
        <f t="shared" si="15"/>
        <v>0</v>
      </c>
    </row>
    <row r="190" spans="1:21">
      <c r="A190" s="56"/>
      <c r="B190" s="3"/>
      <c r="C190" s="216"/>
      <c r="D190" s="102"/>
      <c r="E190" s="102"/>
      <c r="F190" s="103"/>
      <c r="G190" s="131"/>
      <c r="H190" s="2"/>
      <c r="I190" s="107">
        <f>IF(F190="",SUMIF(Accounts!$A$10:$A$84,C190,Accounts!$D$10:$D$84),0)</f>
        <v>0</v>
      </c>
      <c r="J190" s="30">
        <f>IF(H190&lt;&gt;"",ROUND(H190*(1-F190-I190),2),IF(SETUP!$C$10&lt;&gt;"Y",0,IF(SUMIF(Accounts!A$10:A$84,C190,Accounts!Q$10:Q$84)=1,0,ROUND((D190-E190)*(1-F190-I190)/SETUP!$C$13,2))))</f>
        <v>0</v>
      </c>
      <c r="K190" s="14" t="str">
        <f>IF(SUM(C190:H190)=0,"",IF(T190=0,LOOKUP(C190,Accounts!$A$10:$A$84,Accounts!$B$10:$B$84),"Error!  Invalid Account Number"))</f>
        <v/>
      </c>
      <c r="L190" s="30">
        <f t="shared" si="14"/>
        <v>0</v>
      </c>
      <c r="M190" s="152">
        <f t="shared" si="17"/>
        <v>0</v>
      </c>
      <c r="N190" s="43"/>
      <c r="O190" s="92"/>
      <c r="P190" s="150"/>
      <c r="Q190" s="156">
        <f t="shared" si="19"/>
        <v>0</v>
      </c>
      <c r="R190" s="161">
        <f t="shared" si="16"/>
        <v>0</v>
      </c>
      <c r="S190" s="15">
        <f>SUMIF(Accounts!A$10:A$84,C190,Accounts!A$10:A$84)</f>
        <v>0</v>
      </c>
      <c r="T190" s="15">
        <f t="shared" si="18"/>
        <v>0</v>
      </c>
      <c r="U190" s="15">
        <f t="shared" si="15"/>
        <v>0</v>
      </c>
    </row>
    <row r="191" spans="1:21">
      <c r="A191" s="56"/>
      <c r="B191" s="3"/>
      <c r="C191" s="216"/>
      <c r="D191" s="102"/>
      <c r="E191" s="102"/>
      <c r="F191" s="103"/>
      <c r="G191" s="131"/>
      <c r="H191" s="2"/>
      <c r="I191" s="107">
        <f>IF(F191="",SUMIF(Accounts!$A$10:$A$84,C191,Accounts!$D$10:$D$84),0)</f>
        <v>0</v>
      </c>
      <c r="J191" s="30">
        <f>IF(H191&lt;&gt;"",ROUND(H191*(1-F191-I191),2),IF(SETUP!$C$10&lt;&gt;"Y",0,IF(SUMIF(Accounts!A$10:A$84,C191,Accounts!Q$10:Q$84)=1,0,ROUND((D191-E191)*(1-F191-I191)/SETUP!$C$13,2))))</f>
        <v>0</v>
      </c>
      <c r="K191" s="14" t="str">
        <f>IF(SUM(C191:H191)=0,"",IF(T191=0,LOOKUP(C191,Accounts!$A$10:$A$84,Accounts!$B$10:$B$84),"Error!  Invalid Account Number"))</f>
        <v/>
      </c>
      <c r="L191" s="30">
        <f t="shared" si="14"/>
        <v>0</v>
      </c>
      <c r="M191" s="152">
        <f t="shared" si="17"/>
        <v>0</v>
      </c>
      <c r="N191" s="43"/>
      <c r="O191" s="92"/>
      <c r="P191" s="150"/>
      <c r="Q191" s="156">
        <f t="shared" si="19"/>
        <v>0</v>
      </c>
      <c r="R191" s="161">
        <f t="shared" si="16"/>
        <v>0</v>
      </c>
      <c r="S191" s="15">
        <f>SUMIF(Accounts!A$10:A$84,C191,Accounts!A$10:A$84)</f>
        <v>0</v>
      </c>
      <c r="T191" s="15">
        <f t="shared" si="18"/>
        <v>0</v>
      </c>
      <c r="U191" s="15">
        <f t="shared" si="15"/>
        <v>0</v>
      </c>
    </row>
    <row r="192" spans="1:21">
      <c r="A192" s="56"/>
      <c r="B192" s="3"/>
      <c r="C192" s="216"/>
      <c r="D192" s="102"/>
      <c r="E192" s="102"/>
      <c r="F192" s="103"/>
      <c r="G192" s="131"/>
      <c r="H192" s="2"/>
      <c r="I192" s="107">
        <f>IF(F192="",SUMIF(Accounts!$A$10:$A$84,C192,Accounts!$D$10:$D$84),0)</f>
        <v>0</v>
      </c>
      <c r="J192" s="30">
        <f>IF(H192&lt;&gt;"",ROUND(H192*(1-F192-I192),2),IF(SETUP!$C$10&lt;&gt;"Y",0,IF(SUMIF(Accounts!A$10:A$84,C192,Accounts!Q$10:Q$84)=1,0,ROUND((D192-E192)*(1-F192-I192)/SETUP!$C$13,2))))</f>
        <v>0</v>
      </c>
      <c r="K192" s="14" t="str">
        <f>IF(SUM(C192:H192)=0,"",IF(T192=0,LOOKUP(C192,Accounts!$A$10:$A$84,Accounts!$B$10:$B$84),"Error!  Invalid Account Number"))</f>
        <v/>
      </c>
      <c r="L192" s="30">
        <f t="shared" si="14"/>
        <v>0</v>
      </c>
      <c r="M192" s="152">
        <f t="shared" si="17"/>
        <v>0</v>
      </c>
      <c r="N192" s="43"/>
      <c r="O192" s="92"/>
      <c r="P192" s="150"/>
      <c r="Q192" s="156">
        <f t="shared" si="19"/>
        <v>0</v>
      </c>
      <c r="R192" s="161">
        <f t="shared" si="16"/>
        <v>0</v>
      </c>
      <c r="S192" s="15">
        <f>SUMIF(Accounts!A$10:A$84,C192,Accounts!A$10:A$84)</f>
        <v>0</v>
      </c>
      <c r="T192" s="15">
        <f t="shared" si="18"/>
        <v>0</v>
      </c>
      <c r="U192" s="15">
        <f t="shared" si="15"/>
        <v>0</v>
      </c>
    </row>
    <row r="193" spans="1:21">
      <c r="A193" s="56"/>
      <c r="B193" s="3"/>
      <c r="C193" s="216"/>
      <c r="D193" s="102"/>
      <c r="E193" s="102"/>
      <c r="F193" s="103"/>
      <c r="G193" s="131"/>
      <c r="H193" s="2"/>
      <c r="I193" s="107">
        <f>IF(F193="",SUMIF(Accounts!$A$10:$A$84,C193,Accounts!$D$10:$D$84),0)</f>
        <v>0</v>
      </c>
      <c r="J193" s="30">
        <f>IF(H193&lt;&gt;"",ROUND(H193*(1-F193-I193),2),IF(SETUP!$C$10&lt;&gt;"Y",0,IF(SUMIF(Accounts!A$10:A$84,C193,Accounts!Q$10:Q$84)=1,0,ROUND((D193-E193)*(1-F193-I193)/SETUP!$C$13,2))))</f>
        <v>0</v>
      </c>
      <c r="K193" s="14" t="str">
        <f>IF(SUM(C193:H193)=0,"",IF(T193=0,LOOKUP(C193,Accounts!$A$10:$A$84,Accounts!$B$10:$B$84),"Error!  Invalid Account Number"))</f>
        <v/>
      </c>
      <c r="L193" s="30">
        <f t="shared" si="14"/>
        <v>0</v>
      </c>
      <c r="M193" s="152">
        <f t="shared" si="17"/>
        <v>0</v>
      </c>
      <c r="N193" s="43"/>
      <c r="O193" s="92"/>
      <c r="P193" s="150"/>
      <c r="Q193" s="156">
        <f t="shared" si="19"/>
        <v>0</v>
      </c>
      <c r="R193" s="161">
        <f t="shared" si="16"/>
        <v>0</v>
      </c>
      <c r="S193" s="15">
        <f>SUMIF(Accounts!A$10:A$84,C193,Accounts!A$10:A$84)</f>
        <v>0</v>
      </c>
      <c r="T193" s="15">
        <f t="shared" si="18"/>
        <v>0</v>
      </c>
      <c r="U193" s="15">
        <f t="shared" si="15"/>
        <v>0</v>
      </c>
    </row>
    <row r="194" spans="1:21">
      <c r="A194" s="56"/>
      <c r="B194" s="3"/>
      <c r="C194" s="216"/>
      <c r="D194" s="102"/>
      <c r="E194" s="102"/>
      <c r="F194" s="103"/>
      <c r="G194" s="131"/>
      <c r="H194" s="2"/>
      <c r="I194" s="107">
        <f>IF(F194="",SUMIF(Accounts!$A$10:$A$84,C194,Accounts!$D$10:$D$84),0)</f>
        <v>0</v>
      </c>
      <c r="J194" s="30">
        <f>IF(H194&lt;&gt;"",ROUND(H194*(1-F194-I194),2),IF(SETUP!$C$10&lt;&gt;"Y",0,IF(SUMIF(Accounts!A$10:A$84,C194,Accounts!Q$10:Q$84)=1,0,ROUND((D194-E194)*(1-F194-I194)/SETUP!$C$13,2))))</f>
        <v>0</v>
      </c>
      <c r="K194" s="14" t="str">
        <f>IF(SUM(C194:H194)=0,"",IF(T194=0,LOOKUP(C194,Accounts!$A$10:$A$84,Accounts!$B$10:$B$84),"Error!  Invalid Account Number"))</f>
        <v/>
      </c>
      <c r="L194" s="30">
        <f t="shared" si="14"/>
        <v>0</v>
      </c>
      <c r="M194" s="152">
        <f t="shared" si="17"/>
        <v>0</v>
      </c>
      <c r="N194" s="43"/>
      <c r="O194" s="92"/>
      <c r="P194" s="150"/>
      <c r="Q194" s="156">
        <f t="shared" si="19"/>
        <v>0</v>
      </c>
      <c r="R194" s="161">
        <f t="shared" si="16"/>
        <v>0</v>
      </c>
      <c r="S194" s="15">
        <f>SUMIF(Accounts!A$10:A$84,C194,Accounts!A$10:A$84)</f>
        <v>0</v>
      </c>
      <c r="T194" s="15">
        <f t="shared" si="18"/>
        <v>0</v>
      </c>
      <c r="U194" s="15">
        <f t="shared" si="15"/>
        <v>0</v>
      </c>
    </row>
    <row r="195" spans="1:21">
      <c r="A195" s="56"/>
      <c r="B195" s="3"/>
      <c r="C195" s="216"/>
      <c r="D195" s="102"/>
      <c r="E195" s="102"/>
      <c r="F195" s="103"/>
      <c r="G195" s="131"/>
      <c r="H195" s="2"/>
      <c r="I195" s="107">
        <f>IF(F195="",SUMIF(Accounts!$A$10:$A$84,C195,Accounts!$D$10:$D$84),0)</f>
        <v>0</v>
      </c>
      <c r="J195" s="30">
        <f>IF(H195&lt;&gt;"",ROUND(H195*(1-F195-I195),2),IF(SETUP!$C$10&lt;&gt;"Y",0,IF(SUMIF(Accounts!A$10:A$84,C195,Accounts!Q$10:Q$84)=1,0,ROUND((D195-E195)*(1-F195-I195)/SETUP!$C$13,2))))</f>
        <v>0</v>
      </c>
      <c r="K195" s="14" t="str">
        <f>IF(SUM(C195:H195)=0,"",IF(T195=0,LOOKUP(C195,Accounts!$A$10:$A$84,Accounts!$B$10:$B$84),"Error!  Invalid Account Number"))</f>
        <v/>
      </c>
      <c r="L195" s="30">
        <f t="shared" si="14"/>
        <v>0</v>
      </c>
      <c r="M195" s="152">
        <f t="shared" si="17"/>
        <v>0</v>
      </c>
      <c r="N195" s="43"/>
      <c r="O195" s="92"/>
      <c r="P195" s="150"/>
      <c r="Q195" s="156">
        <f t="shared" si="19"/>
        <v>0</v>
      </c>
      <c r="R195" s="161">
        <f t="shared" si="16"/>
        <v>0</v>
      </c>
      <c r="S195" s="15">
        <f>SUMIF(Accounts!A$10:A$84,C195,Accounts!A$10:A$84)</f>
        <v>0</v>
      </c>
      <c r="T195" s="15">
        <f t="shared" si="18"/>
        <v>0</v>
      </c>
      <c r="U195" s="15">
        <f t="shared" si="15"/>
        <v>0</v>
      </c>
    </row>
    <row r="196" spans="1:21">
      <c r="A196" s="56"/>
      <c r="B196" s="3"/>
      <c r="C196" s="216"/>
      <c r="D196" s="102"/>
      <c r="E196" s="102"/>
      <c r="F196" s="103"/>
      <c r="G196" s="131"/>
      <c r="H196" s="2"/>
      <c r="I196" s="107">
        <f>IF(F196="",SUMIF(Accounts!$A$10:$A$84,C196,Accounts!$D$10:$D$84),0)</f>
        <v>0</v>
      </c>
      <c r="J196" s="30">
        <f>IF(H196&lt;&gt;"",ROUND(H196*(1-F196-I196),2),IF(SETUP!$C$10&lt;&gt;"Y",0,IF(SUMIF(Accounts!A$10:A$84,C196,Accounts!Q$10:Q$84)=1,0,ROUND((D196-E196)*(1-F196-I196)/SETUP!$C$13,2))))</f>
        <v>0</v>
      </c>
      <c r="K196" s="14" t="str">
        <f>IF(SUM(C196:H196)=0,"",IF(T196=0,LOOKUP(C196,Accounts!$A$10:$A$84,Accounts!$B$10:$B$84),"Error!  Invalid Account Number"))</f>
        <v/>
      </c>
      <c r="L196" s="30">
        <f t="shared" si="14"/>
        <v>0</v>
      </c>
      <c r="M196" s="152">
        <f t="shared" si="17"/>
        <v>0</v>
      </c>
      <c r="N196" s="43"/>
      <c r="O196" s="92"/>
      <c r="P196" s="150"/>
      <c r="Q196" s="156">
        <f t="shared" si="19"/>
        <v>0</v>
      </c>
      <c r="R196" s="161">
        <f t="shared" si="16"/>
        <v>0</v>
      </c>
      <c r="S196" s="15">
        <f>SUMIF(Accounts!A$10:A$84,C196,Accounts!A$10:A$84)</f>
        <v>0</v>
      </c>
      <c r="T196" s="15">
        <f t="shared" si="18"/>
        <v>0</v>
      </c>
      <c r="U196" s="15">
        <f t="shared" si="15"/>
        <v>0</v>
      </c>
    </row>
    <row r="197" spans="1:21">
      <c r="A197" s="56"/>
      <c r="B197" s="3"/>
      <c r="C197" s="216"/>
      <c r="D197" s="102"/>
      <c r="E197" s="102"/>
      <c r="F197" s="103"/>
      <c r="G197" s="131"/>
      <c r="H197" s="2"/>
      <c r="I197" s="107">
        <f>IF(F197="",SUMIF(Accounts!$A$10:$A$84,C197,Accounts!$D$10:$D$84),0)</f>
        <v>0</v>
      </c>
      <c r="J197" s="30">
        <f>IF(H197&lt;&gt;"",ROUND(H197*(1-F197-I197),2),IF(SETUP!$C$10&lt;&gt;"Y",0,IF(SUMIF(Accounts!A$10:A$84,C197,Accounts!Q$10:Q$84)=1,0,ROUND((D197-E197)*(1-F197-I197)/SETUP!$C$13,2))))</f>
        <v>0</v>
      </c>
      <c r="K197" s="14" t="str">
        <f>IF(SUM(C197:H197)=0,"",IF(T197=0,LOOKUP(C197,Accounts!$A$10:$A$84,Accounts!$B$10:$B$84),"Error!  Invalid Account Number"))</f>
        <v/>
      </c>
      <c r="L197" s="30">
        <f t="shared" si="14"/>
        <v>0</v>
      </c>
      <c r="M197" s="152">
        <f t="shared" si="17"/>
        <v>0</v>
      </c>
      <c r="N197" s="43"/>
      <c r="O197" s="92"/>
      <c r="P197" s="150"/>
      <c r="Q197" s="156">
        <f t="shared" si="19"/>
        <v>0</v>
      </c>
      <c r="R197" s="161">
        <f t="shared" si="16"/>
        <v>0</v>
      </c>
      <c r="S197" s="15">
        <f>SUMIF(Accounts!A$10:A$84,C197,Accounts!A$10:A$84)</f>
        <v>0</v>
      </c>
      <c r="T197" s="15">
        <f t="shared" si="18"/>
        <v>0</v>
      </c>
      <c r="U197" s="15">
        <f t="shared" si="15"/>
        <v>0</v>
      </c>
    </row>
    <row r="198" spans="1:21">
      <c r="A198" s="56"/>
      <c r="B198" s="3"/>
      <c r="C198" s="216"/>
      <c r="D198" s="102"/>
      <c r="E198" s="102"/>
      <c r="F198" s="103"/>
      <c r="G198" s="131"/>
      <c r="H198" s="2"/>
      <c r="I198" s="107">
        <f>IF(F198="",SUMIF(Accounts!$A$10:$A$84,C198,Accounts!$D$10:$D$84),0)</f>
        <v>0</v>
      </c>
      <c r="J198" s="30">
        <f>IF(H198&lt;&gt;"",ROUND(H198*(1-F198-I198),2),IF(SETUP!$C$10&lt;&gt;"Y",0,IF(SUMIF(Accounts!A$10:A$84,C198,Accounts!Q$10:Q$84)=1,0,ROUND((D198-E198)*(1-F198-I198)/SETUP!$C$13,2))))</f>
        <v>0</v>
      </c>
      <c r="K198" s="14" t="str">
        <f>IF(SUM(C198:H198)=0,"",IF(T198=0,LOOKUP(C198,Accounts!$A$10:$A$84,Accounts!$B$10:$B$84),"Error!  Invalid Account Number"))</f>
        <v/>
      </c>
      <c r="L198" s="30">
        <f t="shared" si="14"/>
        <v>0</v>
      </c>
      <c r="M198" s="152">
        <f t="shared" si="17"/>
        <v>0</v>
      </c>
      <c r="N198" s="43"/>
      <c r="O198" s="92"/>
      <c r="P198" s="150"/>
      <c r="Q198" s="156">
        <f t="shared" si="19"/>
        <v>0</v>
      </c>
      <c r="R198" s="161">
        <f t="shared" si="16"/>
        <v>0</v>
      </c>
      <c r="S198" s="15">
        <f>SUMIF(Accounts!A$10:A$84,C198,Accounts!A$10:A$84)</f>
        <v>0</v>
      </c>
      <c r="T198" s="15">
        <f t="shared" si="18"/>
        <v>0</v>
      </c>
      <c r="U198" s="15">
        <f t="shared" si="15"/>
        <v>0</v>
      </c>
    </row>
    <row r="199" spans="1:21">
      <c r="A199" s="56"/>
      <c r="B199" s="3"/>
      <c r="C199" s="216"/>
      <c r="D199" s="102"/>
      <c r="E199" s="102"/>
      <c r="F199" s="103"/>
      <c r="G199" s="131"/>
      <c r="H199" s="2"/>
      <c r="I199" s="107">
        <f>IF(F199="",SUMIF(Accounts!$A$10:$A$84,C199,Accounts!$D$10:$D$84),0)</f>
        <v>0</v>
      </c>
      <c r="J199" s="30">
        <f>IF(H199&lt;&gt;"",ROUND(H199*(1-F199-I199),2),IF(SETUP!$C$10&lt;&gt;"Y",0,IF(SUMIF(Accounts!A$10:A$84,C199,Accounts!Q$10:Q$84)=1,0,ROUND((D199-E199)*(1-F199-I199)/SETUP!$C$13,2))))</f>
        <v>0</v>
      </c>
      <c r="K199" s="14" t="str">
        <f>IF(SUM(C199:H199)=0,"",IF(T199=0,LOOKUP(C199,Accounts!$A$10:$A$84,Accounts!$B$10:$B$84),"Error!  Invalid Account Number"))</f>
        <v/>
      </c>
      <c r="L199" s="30">
        <f t="shared" si="14"/>
        <v>0</v>
      </c>
      <c r="M199" s="152">
        <f t="shared" si="17"/>
        <v>0</v>
      </c>
      <c r="N199" s="43"/>
      <c r="O199" s="92"/>
      <c r="P199" s="150"/>
      <c r="Q199" s="156">
        <f t="shared" si="19"/>
        <v>0</v>
      </c>
      <c r="R199" s="161">
        <f t="shared" si="16"/>
        <v>0</v>
      </c>
      <c r="S199" s="15">
        <f>SUMIF(Accounts!A$10:A$84,C199,Accounts!A$10:A$84)</f>
        <v>0</v>
      </c>
      <c r="T199" s="15">
        <f t="shared" si="18"/>
        <v>0</v>
      </c>
      <c r="U199" s="15">
        <f t="shared" si="15"/>
        <v>0</v>
      </c>
    </row>
    <row r="200" spans="1:21">
      <c r="A200" s="56"/>
      <c r="B200" s="3"/>
      <c r="C200" s="216"/>
      <c r="D200" s="102"/>
      <c r="E200" s="102"/>
      <c r="F200" s="103"/>
      <c r="G200" s="131"/>
      <c r="H200" s="2"/>
      <c r="I200" s="107">
        <f>IF(F200="",SUMIF(Accounts!$A$10:$A$84,C200,Accounts!$D$10:$D$84),0)</f>
        <v>0</v>
      </c>
      <c r="J200" s="30">
        <f>IF(H200&lt;&gt;"",ROUND(H200*(1-F200-I200),2),IF(SETUP!$C$10&lt;&gt;"Y",0,IF(SUMIF(Accounts!A$10:A$84,C200,Accounts!Q$10:Q$84)=1,0,ROUND((D200-E200)*(1-F200-I200)/SETUP!$C$13,2))))</f>
        <v>0</v>
      </c>
      <c r="K200" s="14" t="str">
        <f>IF(SUM(C200:H200)=0,"",IF(T200=0,LOOKUP(C200,Accounts!$A$10:$A$84,Accounts!$B$10:$B$84),"Error!  Invalid Account Number"))</f>
        <v/>
      </c>
      <c r="L200" s="30">
        <f t="shared" ref="L200:L263" si="20">D200-E200-J200-M200</f>
        <v>0</v>
      </c>
      <c r="M200" s="152">
        <f t="shared" si="17"/>
        <v>0</v>
      </c>
      <c r="N200" s="43"/>
      <c r="O200" s="92"/>
      <c r="P200" s="150"/>
      <c r="Q200" s="156">
        <f t="shared" si="19"/>
        <v>0</v>
      </c>
      <c r="R200" s="161">
        <f t="shared" si="16"/>
        <v>0</v>
      </c>
      <c r="S200" s="15">
        <f>SUMIF(Accounts!A$10:A$84,C200,Accounts!A$10:A$84)</f>
        <v>0</v>
      </c>
      <c r="T200" s="15">
        <f t="shared" si="18"/>
        <v>0</v>
      </c>
      <c r="U200" s="15">
        <f t="shared" ref="U200:U263" si="21">IF(OR(AND(D200-E200&lt;0,J200&gt;0),AND(D200-E200&gt;0,J200&lt;0)),1,0)</f>
        <v>0</v>
      </c>
    </row>
    <row r="201" spans="1:21">
      <c r="A201" s="56"/>
      <c r="B201" s="3"/>
      <c r="C201" s="216"/>
      <c r="D201" s="102"/>
      <c r="E201" s="102"/>
      <c r="F201" s="103"/>
      <c r="G201" s="131"/>
      <c r="H201" s="2"/>
      <c r="I201" s="107">
        <f>IF(F201="",SUMIF(Accounts!$A$10:$A$84,C201,Accounts!$D$10:$D$84),0)</f>
        <v>0</v>
      </c>
      <c r="J201" s="30">
        <f>IF(H201&lt;&gt;"",ROUND(H201*(1-F201-I201),2),IF(SETUP!$C$10&lt;&gt;"Y",0,IF(SUMIF(Accounts!A$10:A$84,C201,Accounts!Q$10:Q$84)=1,0,ROUND((D201-E201)*(1-F201-I201)/SETUP!$C$13,2))))</f>
        <v>0</v>
      </c>
      <c r="K201" s="14" t="str">
        <f>IF(SUM(C201:H201)=0,"",IF(T201=0,LOOKUP(C201,Accounts!$A$10:$A$84,Accounts!$B$10:$B$84),"Error!  Invalid Account Number"))</f>
        <v/>
      </c>
      <c r="L201" s="30">
        <f t="shared" si="20"/>
        <v>0</v>
      </c>
      <c r="M201" s="152">
        <f t="shared" si="17"/>
        <v>0</v>
      </c>
      <c r="N201" s="43"/>
      <c r="O201" s="92"/>
      <c r="P201" s="150"/>
      <c r="Q201" s="156">
        <f t="shared" si="19"/>
        <v>0</v>
      </c>
      <c r="R201" s="161">
        <f t="shared" ref="R201:R264" si="22">J201+Q201</f>
        <v>0</v>
      </c>
      <c r="S201" s="15">
        <f>SUMIF(Accounts!A$10:A$84,C201,Accounts!A$10:A$84)</f>
        <v>0</v>
      </c>
      <c r="T201" s="15">
        <f t="shared" si="18"/>
        <v>0</v>
      </c>
      <c r="U201" s="15">
        <f t="shared" si="21"/>
        <v>0</v>
      </c>
    </row>
    <row r="202" spans="1:21">
      <c r="A202" s="56"/>
      <c r="B202" s="3"/>
      <c r="C202" s="216"/>
      <c r="D202" s="102"/>
      <c r="E202" s="102"/>
      <c r="F202" s="103"/>
      <c r="G202" s="131"/>
      <c r="H202" s="2"/>
      <c r="I202" s="107">
        <f>IF(F202="",SUMIF(Accounts!$A$10:$A$84,C202,Accounts!$D$10:$D$84),0)</f>
        <v>0</v>
      </c>
      <c r="J202" s="30">
        <f>IF(H202&lt;&gt;"",ROUND(H202*(1-F202-I202),2),IF(SETUP!$C$10&lt;&gt;"Y",0,IF(SUMIF(Accounts!A$10:A$84,C202,Accounts!Q$10:Q$84)=1,0,ROUND((D202-E202)*(1-F202-I202)/SETUP!$C$13,2))))</f>
        <v>0</v>
      </c>
      <c r="K202" s="14" t="str">
        <f>IF(SUM(C202:H202)=0,"",IF(T202=0,LOOKUP(C202,Accounts!$A$10:$A$84,Accounts!$B$10:$B$84),"Error!  Invalid Account Number"))</f>
        <v/>
      </c>
      <c r="L202" s="30">
        <f t="shared" si="20"/>
        <v>0</v>
      </c>
      <c r="M202" s="152">
        <f t="shared" ref="M202:M265" si="23">ROUND((D202-E202)*(F202+I202),2)</f>
        <v>0</v>
      </c>
      <c r="N202" s="43"/>
      <c r="O202" s="92"/>
      <c r="P202" s="150"/>
      <c r="Q202" s="156">
        <f t="shared" si="19"/>
        <v>0</v>
      </c>
      <c r="R202" s="161">
        <f t="shared" si="22"/>
        <v>0</v>
      </c>
      <c r="S202" s="15">
        <f>SUMIF(Accounts!A$10:A$84,C202,Accounts!A$10:A$84)</f>
        <v>0</v>
      </c>
      <c r="T202" s="15">
        <f t="shared" ref="T202:T265" si="24">IF(AND(SUM(D202:H202)&lt;&gt;0,C202=0),1,IF(S202=C202,0,1))</f>
        <v>0</v>
      </c>
      <c r="U202" s="15">
        <f t="shared" si="21"/>
        <v>0</v>
      </c>
    </row>
    <row r="203" spans="1:21">
      <c r="A203" s="56"/>
      <c r="B203" s="3"/>
      <c r="C203" s="216"/>
      <c r="D203" s="102"/>
      <c r="E203" s="102"/>
      <c r="F203" s="103"/>
      <c r="G203" s="131"/>
      <c r="H203" s="2"/>
      <c r="I203" s="107">
        <f>IF(F203="",SUMIF(Accounts!$A$10:$A$84,C203,Accounts!$D$10:$D$84),0)</f>
        <v>0</v>
      </c>
      <c r="J203" s="30">
        <f>IF(H203&lt;&gt;"",ROUND(H203*(1-F203-I203),2),IF(SETUP!$C$10&lt;&gt;"Y",0,IF(SUMIF(Accounts!A$10:A$84,C203,Accounts!Q$10:Q$84)=1,0,ROUND((D203-E203)*(1-F203-I203)/SETUP!$C$13,2))))</f>
        <v>0</v>
      </c>
      <c r="K203" s="14" t="str">
        <f>IF(SUM(C203:H203)=0,"",IF(T203=0,LOOKUP(C203,Accounts!$A$10:$A$84,Accounts!$B$10:$B$84),"Error!  Invalid Account Number"))</f>
        <v/>
      </c>
      <c r="L203" s="30">
        <f t="shared" si="20"/>
        <v>0</v>
      </c>
      <c r="M203" s="152">
        <f t="shared" si="23"/>
        <v>0</v>
      </c>
      <c r="N203" s="43"/>
      <c r="O203" s="92"/>
      <c r="P203" s="150"/>
      <c r="Q203" s="156">
        <f t="shared" ref="Q203:Q266" si="25">IF(AND(C203&gt;=101,C203&lt;=120),-J203,0)</f>
        <v>0</v>
      </c>
      <c r="R203" s="161">
        <f t="shared" si="22"/>
        <v>0</v>
      </c>
      <c r="S203" s="15">
        <f>SUMIF(Accounts!A$10:A$84,C203,Accounts!A$10:A$84)</f>
        <v>0</v>
      </c>
      <c r="T203" s="15">
        <f t="shared" si="24"/>
        <v>0</v>
      </c>
      <c r="U203" s="15">
        <f t="shared" si="21"/>
        <v>0</v>
      </c>
    </row>
    <row r="204" spans="1:21">
      <c r="A204" s="56"/>
      <c r="B204" s="3"/>
      <c r="C204" s="216"/>
      <c r="D204" s="102"/>
      <c r="E204" s="102"/>
      <c r="F204" s="103"/>
      <c r="G204" s="131"/>
      <c r="H204" s="2"/>
      <c r="I204" s="107">
        <f>IF(F204="",SUMIF(Accounts!$A$10:$A$84,C204,Accounts!$D$10:$D$84),0)</f>
        <v>0</v>
      </c>
      <c r="J204" s="30">
        <f>IF(H204&lt;&gt;"",ROUND(H204*(1-F204-I204),2),IF(SETUP!$C$10&lt;&gt;"Y",0,IF(SUMIF(Accounts!A$10:A$84,C204,Accounts!Q$10:Q$84)=1,0,ROUND((D204-E204)*(1-F204-I204)/SETUP!$C$13,2))))</f>
        <v>0</v>
      </c>
      <c r="K204" s="14" t="str">
        <f>IF(SUM(C204:H204)=0,"",IF(T204=0,LOOKUP(C204,Accounts!$A$10:$A$84,Accounts!$B$10:$B$84),"Error!  Invalid Account Number"))</f>
        <v/>
      </c>
      <c r="L204" s="30">
        <f t="shared" si="20"/>
        <v>0</v>
      </c>
      <c r="M204" s="152">
        <f t="shared" si="23"/>
        <v>0</v>
      </c>
      <c r="N204" s="43"/>
      <c r="O204" s="92"/>
      <c r="P204" s="150"/>
      <c r="Q204" s="156">
        <f t="shared" si="25"/>
        <v>0</v>
      </c>
      <c r="R204" s="161">
        <f t="shared" si="22"/>
        <v>0</v>
      </c>
      <c r="S204" s="15">
        <f>SUMIF(Accounts!A$10:A$84,C204,Accounts!A$10:A$84)</f>
        <v>0</v>
      </c>
      <c r="T204" s="15">
        <f t="shared" si="24"/>
        <v>0</v>
      </c>
      <c r="U204" s="15">
        <f t="shared" si="21"/>
        <v>0</v>
      </c>
    </row>
    <row r="205" spans="1:21">
      <c r="A205" s="56"/>
      <c r="B205" s="3"/>
      <c r="C205" s="216"/>
      <c r="D205" s="102"/>
      <c r="E205" s="102"/>
      <c r="F205" s="103"/>
      <c r="G205" s="131"/>
      <c r="H205" s="2"/>
      <c r="I205" s="107">
        <f>IF(F205="",SUMIF(Accounts!$A$10:$A$84,C205,Accounts!$D$10:$D$84),0)</f>
        <v>0</v>
      </c>
      <c r="J205" s="30">
        <f>IF(H205&lt;&gt;"",ROUND(H205*(1-F205-I205),2),IF(SETUP!$C$10&lt;&gt;"Y",0,IF(SUMIF(Accounts!A$10:A$84,C205,Accounts!Q$10:Q$84)=1,0,ROUND((D205-E205)*(1-F205-I205)/SETUP!$C$13,2))))</f>
        <v>0</v>
      </c>
      <c r="K205" s="14" t="str">
        <f>IF(SUM(C205:H205)=0,"",IF(T205=0,LOOKUP(C205,Accounts!$A$10:$A$84,Accounts!$B$10:$B$84),"Error!  Invalid Account Number"))</f>
        <v/>
      </c>
      <c r="L205" s="30">
        <f t="shared" si="20"/>
        <v>0</v>
      </c>
      <c r="M205" s="152">
        <f t="shared" si="23"/>
        <v>0</v>
      </c>
      <c r="N205" s="43"/>
      <c r="O205" s="92"/>
      <c r="P205" s="150"/>
      <c r="Q205" s="156">
        <f t="shared" si="25"/>
        <v>0</v>
      </c>
      <c r="R205" s="161">
        <f t="shared" si="22"/>
        <v>0</v>
      </c>
      <c r="S205" s="15">
        <f>SUMIF(Accounts!A$10:A$84,C205,Accounts!A$10:A$84)</f>
        <v>0</v>
      </c>
      <c r="T205" s="15">
        <f t="shared" si="24"/>
        <v>0</v>
      </c>
      <c r="U205" s="15">
        <f t="shared" si="21"/>
        <v>0</v>
      </c>
    </row>
    <row r="206" spans="1:21">
      <c r="A206" s="56"/>
      <c r="B206" s="3"/>
      <c r="C206" s="216"/>
      <c r="D206" s="102"/>
      <c r="E206" s="102"/>
      <c r="F206" s="103"/>
      <c r="G206" s="131"/>
      <c r="H206" s="2"/>
      <c r="I206" s="107">
        <f>IF(F206="",SUMIF(Accounts!$A$10:$A$84,C206,Accounts!$D$10:$D$84),0)</f>
        <v>0</v>
      </c>
      <c r="J206" s="30">
        <f>IF(H206&lt;&gt;"",ROUND(H206*(1-F206-I206),2),IF(SETUP!$C$10&lt;&gt;"Y",0,IF(SUMIF(Accounts!A$10:A$84,C206,Accounts!Q$10:Q$84)=1,0,ROUND((D206-E206)*(1-F206-I206)/SETUP!$C$13,2))))</f>
        <v>0</v>
      </c>
      <c r="K206" s="14" t="str">
        <f>IF(SUM(C206:H206)=0,"",IF(T206=0,LOOKUP(C206,Accounts!$A$10:$A$84,Accounts!$B$10:$B$84),"Error!  Invalid Account Number"))</f>
        <v/>
      </c>
      <c r="L206" s="30">
        <f t="shared" si="20"/>
        <v>0</v>
      </c>
      <c r="M206" s="152">
        <f t="shared" si="23"/>
        <v>0</v>
      </c>
      <c r="N206" s="43"/>
      <c r="O206" s="92"/>
      <c r="P206" s="150"/>
      <c r="Q206" s="156">
        <f t="shared" si="25"/>
        <v>0</v>
      </c>
      <c r="R206" s="161">
        <f t="shared" si="22"/>
        <v>0</v>
      </c>
      <c r="S206" s="15">
        <f>SUMIF(Accounts!A$10:A$84,C206,Accounts!A$10:A$84)</f>
        <v>0</v>
      </c>
      <c r="T206" s="15">
        <f t="shared" si="24"/>
        <v>0</v>
      </c>
      <c r="U206" s="15">
        <f t="shared" si="21"/>
        <v>0</v>
      </c>
    </row>
    <row r="207" spans="1:21">
      <c r="A207" s="56"/>
      <c r="B207" s="3"/>
      <c r="C207" s="216"/>
      <c r="D207" s="102"/>
      <c r="E207" s="102"/>
      <c r="F207" s="103"/>
      <c r="G207" s="131"/>
      <c r="H207" s="2"/>
      <c r="I207" s="107">
        <f>IF(F207="",SUMIF(Accounts!$A$10:$A$84,C207,Accounts!$D$10:$D$84),0)</f>
        <v>0</v>
      </c>
      <c r="J207" s="30">
        <f>IF(H207&lt;&gt;"",ROUND(H207*(1-F207-I207),2),IF(SETUP!$C$10&lt;&gt;"Y",0,IF(SUMIF(Accounts!A$10:A$84,C207,Accounts!Q$10:Q$84)=1,0,ROUND((D207-E207)*(1-F207-I207)/SETUP!$C$13,2))))</f>
        <v>0</v>
      </c>
      <c r="K207" s="14" t="str">
        <f>IF(SUM(C207:H207)=0,"",IF(T207=0,LOOKUP(C207,Accounts!$A$10:$A$84,Accounts!$B$10:$B$84),"Error!  Invalid Account Number"))</f>
        <v/>
      </c>
      <c r="L207" s="30">
        <f t="shared" si="20"/>
        <v>0</v>
      </c>
      <c r="M207" s="152">
        <f t="shared" si="23"/>
        <v>0</v>
      </c>
      <c r="N207" s="43"/>
      <c r="O207" s="92"/>
      <c r="P207" s="150"/>
      <c r="Q207" s="156">
        <f t="shared" si="25"/>
        <v>0</v>
      </c>
      <c r="R207" s="161">
        <f t="shared" si="22"/>
        <v>0</v>
      </c>
      <c r="S207" s="15">
        <f>SUMIF(Accounts!A$10:A$84,C207,Accounts!A$10:A$84)</f>
        <v>0</v>
      </c>
      <c r="T207" s="15">
        <f t="shared" si="24"/>
        <v>0</v>
      </c>
      <c r="U207" s="15">
        <f t="shared" si="21"/>
        <v>0</v>
      </c>
    </row>
    <row r="208" spans="1:21">
      <c r="A208" s="56"/>
      <c r="B208" s="3"/>
      <c r="C208" s="216"/>
      <c r="D208" s="102"/>
      <c r="E208" s="102"/>
      <c r="F208" s="103"/>
      <c r="G208" s="131"/>
      <c r="H208" s="2"/>
      <c r="I208" s="107">
        <f>IF(F208="",SUMIF(Accounts!$A$10:$A$84,C208,Accounts!$D$10:$D$84),0)</f>
        <v>0</v>
      </c>
      <c r="J208" s="30">
        <f>IF(H208&lt;&gt;"",ROUND(H208*(1-F208-I208),2),IF(SETUP!$C$10&lt;&gt;"Y",0,IF(SUMIF(Accounts!A$10:A$84,C208,Accounts!Q$10:Q$84)=1,0,ROUND((D208-E208)*(1-F208-I208)/SETUP!$C$13,2))))</f>
        <v>0</v>
      </c>
      <c r="K208" s="14" t="str">
        <f>IF(SUM(C208:H208)=0,"",IF(T208=0,LOOKUP(C208,Accounts!$A$10:$A$84,Accounts!$B$10:$B$84),"Error!  Invalid Account Number"))</f>
        <v/>
      </c>
      <c r="L208" s="30">
        <f t="shared" si="20"/>
        <v>0</v>
      </c>
      <c r="M208" s="152">
        <f t="shared" si="23"/>
        <v>0</v>
      </c>
      <c r="N208" s="43"/>
      <c r="O208" s="92"/>
      <c r="P208" s="150"/>
      <c r="Q208" s="156">
        <f t="shared" si="25"/>
        <v>0</v>
      </c>
      <c r="R208" s="161">
        <f t="shared" si="22"/>
        <v>0</v>
      </c>
      <c r="S208" s="15">
        <f>SUMIF(Accounts!A$10:A$84,C208,Accounts!A$10:A$84)</f>
        <v>0</v>
      </c>
      <c r="T208" s="15">
        <f t="shared" si="24"/>
        <v>0</v>
      </c>
      <c r="U208" s="15">
        <f t="shared" si="21"/>
        <v>0</v>
      </c>
    </row>
    <row r="209" spans="1:21">
      <c r="A209" s="56"/>
      <c r="B209" s="3"/>
      <c r="C209" s="216"/>
      <c r="D209" s="102"/>
      <c r="E209" s="102"/>
      <c r="F209" s="103"/>
      <c r="G209" s="131"/>
      <c r="H209" s="2"/>
      <c r="I209" s="107">
        <f>IF(F209="",SUMIF(Accounts!$A$10:$A$84,C209,Accounts!$D$10:$D$84),0)</f>
        <v>0</v>
      </c>
      <c r="J209" s="30">
        <f>IF(H209&lt;&gt;"",ROUND(H209*(1-F209-I209),2),IF(SETUP!$C$10&lt;&gt;"Y",0,IF(SUMIF(Accounts!A$10:A$84,C209,Accounts!Q$10:Q$84)=1,0,ROUND((D209-E209)*(1-F209-I209)/SETUP!$C$13,2))))</f>
        <v>0</v>
      </c>
      <c r="K209" s="14" t="str">
        <f>IF(SUM(C209:H209)=0,"",IF(T209=0,LOOKUP(C209,Accounts!$A$10:$A$84,Accounts!$B$10:$B$84),"Error!  Invalid Account Number"))</f>
        <v/>
      </c>
      <c r="L209" s="30">
        <f t="shared" si="20"/>
        <v>0</v>
      </c>
      <c r="M209" s="152">
        <f t="shared" si="23"/>
        <v>0</v>
      </c>
      <c r="N209" s="43"/>
      <c r="O209" s="92"/>
      <c r="P209" s="150"/>
      <c r="Q209" s="156">
        <f t="shared" si="25"/>
        <v>0</v>
      </c>
      <c r="R209" s="161">
        <f t="shared" si="22"/>
        <v>0</v>
      </c>
      <c r="S209" s="15">
        <f>SUMIF(Accounts!A$10:A$84,C209,Accounts!A$10:A$84)</f>
        <v>0</v>
      </c>
      <c r="T209" s="15">
        <f t="shared" si="24"/>
        <v>0</v>
      </c>
      <c r="U209" s="15">
        <f t="shared" si="21"/>
        <v>0</v>
      </c>
    </row>
    <row r="210" spans="1:21">
      <c r="A210" s="56"/>
      <c r="B210" s="3"/>
      <c r="C210" s="216"/>
      <c r="D210" s="102"/>
      <c r="E210" s="102"/>
      <c r="F210" s="103"/>
      <c r="G210" s="131"/>
      <c r="H210" s="2"/>
      <c r="I210" s="107">
        <f>IF(F210="",SUMIF(Accounts!$A$10:$A$84,C210,Accounts!$D$10:$D$84),0)</f>
        <v>0</v>
      </c>
      <c r="J210" s="30">
        <f>IF(H210&lt;&gt;"",ROUND(H210*(1-F210-I210),2),IF(SETUP!$C$10&lt;&gt;"Y",0,IF(SUMIF(Accounts!A$10:A$84,C210,Accounts!Q$10:Q$84)=1,0,ROUND((D210-E210)*(1-F210-I210)/SETUP!$C$13,2))))</f>
        <v>0</v>
      </c>
      <c r="K210" s="14" t="str">
        <f>IF(SUM(C210:H210)=0,"",IF(T210=0,LOOKUP(C210,Accounts!$A$10:$A$84,Accounts!$B$10:$B$84),"Error!  Invalid Account Number"))</f>
        <v/>
      </c>
      <c r="L210" s="30">
        <f t="shared" si="20"/>
        <v>0</v>
      </c>
      <c r="M210" s="152">
        <f t="shared" si="23"/>
        <v>0</v>
      </c>
      <c r="N210" s="43"/>
      <c r="O210" s="92"/>
      <c r="P210" s="150"/>
      <c r="Q210" s="156">
        <f t="shared" si="25"/>
        <v>0</v>
      </c>
      <c r="R210" s="161">
        <f t="shared" si="22"/>
        <v>0</v>
      </c>
      <c r="S210" s="15">
        <f>SUMIF(Accounts!A$10:A$84,C210,Accounts!A$10:A$84)</f>
        <v>0</v>
      </c>
      <c r="T210" s="15">
        <f t="shared" si="24"/>
        <v>0</v>
      </c>
      <c r="U210" s="15">
        <f t="shared" si="21"/>
        <v>0</v>
      </c>
    </row>
    <row r="211" spans="1:21">
      <c r="A211" s="56"/>
      <c r="B211" s="3"/>
      <c r="C211" s="216"/>
      <c r="D211" s="102"/>
      <c r="E211" s="102"/>
      <c r="F211" s="103"/>
      <c r="G211" s="131"/>
      <c r="H211" s="2"/>
      <c r="I211" s="107">
        <f>IF(F211="",SUMIF(Accounts!$A$10:$A$84,C211,Accounts!$D$10:$D$84),0)</f>
        <v>0</v>
      </c>
      <c r="J211" s="30">
        <f>IF(H211&lt;&gt;"",ROUND(H211*(1-F211-I211),2),IF(SETUP!$C$10&lt;&gt;"Y",0,IF(SUMIF(Accounts!A$10:A$84,C211,Accounts!Q$10:Q$84)=1,0,ROUND((D211-E211)*(1-F211-I211)/SETUP!$C$13,2))))</f>
        <v>0</v>
      </c>
      <c r="K211" s="14" t="str">
        <f>IF(SUM(C211:H211)=0,"",IF(T211=0,LOOKUP(C211,Accounts!$A$10:$A$84,Accounts!$B$10:$B$84),"Error!  Invalid Account Number"))</f>
        <v/>
      </c>
      <c r="L211" s="30">
        <f t="shared" si="20"/>
        <v>0</v>
      </c>
      <c r="M211" s="152">
        <f t="shared" si="23"/>
        <v>0</v>
      </c>
      <c r="N211" s="43"/>
      <c r="O211" s="92"/>
      <c r="P211" s="150"/>
      <c r="Q211" s="156">
        <f t="shared" si="25"/>
        <v>0</v>
      </c>
      <c r="R211" s="161">
        <f t="shared" si="22"/>
        <v>0</v>
      </c>
      <c r="S211" s="15">
        <f>SUMIF(Accounts!A$10:A$84,C211,Accounts!A$10:A$84)</f>
        <v>0</v>
      </c>
      <c r="T211" s="15">
        <f t="shared" si="24"/>
        <v>0</v>
      </c>
      <c r="U211" s="15">
        <f t="shared" si="21"/>
        <v>0</v>
      </c>
    </row>
    <row r="212" spans="1:21">
      <c r="A212" s="56"/>
      <c r="B212" s="3"/>
      <c r="C212" s="216"/>
      <c r="D212" s="102"/>
      <c r="E212" s="102"/>
      <c r="F212" s="103"/>
      <c r="G212" s="131"/>
      <c r="H212" s="2"/>
      <c r="I212" s="107">
        <f>IF(F212="",SUMIF(Accounts!$A$10:$A$84,C212,Accounts!$D$10:$D$84),0)</f>
        <v>0</v>
      </c>
      <c r="J212" s="30">
        <f>IF(H212&lt;&gt;"",ROUND(H212*(1-F212-I212),2),IF(SETUP!$C$10&lt;&gt;"Y",0,IF(SUMIF(Accounts!A$10:A$84,C212,Accounts!Q$10:Q$84)=1,0,ROUND((D212-E212)*(1-F212-I212)/SETUP!$C$13,2))))</f>
        <v>0</v>
      </c>
      <c r="K212" s="14" t="str">
        <f>IF(SUM(C212:H212)=0,"",IF(T212=0,LOOKUP(C212,Accounts!$A$10:$A$84,Accounts!$B$10:$B$84),"Error!  Invalid Account Number"))</f>
        <v/>
      </c>
      <c r="L212" s="30">
        <f t="shared" si="20"/>
        <v>0</v>
      </c>
      <c r="M212" s="152">
        <f t="shared" si="23"/>
        <v>0</v>
      </c>
      <c r="N212" s="43"/>
      <c r="O212" s="92"/>
      <c r="P212" s="150"/>
      <c r="Q212" s="156">
        <f t="shared" si="25"/>
        <v>0</v>
      </c>
      <c r="R212" s="161">
        <f t="shared" si="22"/>
        <v>0</v>
      </c>
      <c r="S212" s="15">
        <f>SUMIF(Accounts!A$10:A$84,C212,Accounts!A$10:A$84)</f>
        <v>0</v>
      </c>
      <c r="T212" s="15">
        <f t="shared" si="24"/>
        <v>0</v>
      </c>
      <c r="U212" s="15">
        <f t="shared" si="21"/>
        <v>0</v>
      </c>
    </row>
    <row r="213" spans="1:21">
      <c r="A213" s="56"/>
      <c r="B213" s="3"/>
      <c r="C213" s="216"/>
      <c r="D213" s="102"/>
      <c r="E213" s="102"/>
      <c r="F213" s="103"/>
      <c r="G213" s="131"/>
      <c r="H213" s="2"/>
      <c r="I213" s="107">
        <f>IF(F213="",SUMIF(Accounts!$A$10:$A$84,C213,Accounts!$D$10:$D$84),0)</f>
        <v>0</v>
      </c>
      <c r="J213" s="30">
        <f>IF(H213&lt;&gt;"",ROUND(H213*(1-F213-I213),2),IF(SETUP!$C$10&lt;&gt;"Y",0,IF(SUMIF(Accounts!A$10:A$84,C213,Accounts!Q$10:Q$84)=1,0,ROUND((D213-E213)*(1-F213-I213)/SETUP!$C$13,2))))</f>
        <v>0</v>
      </c>
      <c r="K213" s="14" t="str">
        <f>IF(SUM(C213:H213)=0,"",IF(T213=0,LOOKUP(C213,Accounts!$A$10:$A$84,Accounts!$B$10:$B$84),"Error!  Invalid Account Number"))</f>
        <v/>
      </c>
      <c r="L213" s="30">
        <f t="shared" si="20"/>
        <v>0</v>
      </c>
      <c r="M213" s="152">
        <f t="shared" si="23"/>
        <v>0</v>
      </c>
      <c r="N213" s="43"/>
      <c r="O213" s="92"/>
      <c r="P213" s="150"/>
      <c r="Q213" s="156">
        <f t="shared" si="25"/>
        <v>0</v>
      </c>
      <c r="R213" s="161">
        <f t="shared" si="22"/>
        <v>0</v>
      </c>
      <c r="S213" s="15">
        <f>SUMIF(Accounts!A$10:A$84,C213,Accounts!A$10:A$84)</f>
        <v>0</v>
      </c>
      <c r="T213" s="15">
        <f t="shared" si="24"/>
        <v>0</v>
      </c>
      <c r="U213" s="15">
        <f t="shared" si="21"/>
        <v>0</v>
      </c>
    </row>
    <row r="214" spans="1:21">
      <c r="A214" s="56"/>
      <c r="B214" s="3"/>
      <c r="C214" s="216"/>
      <c r="D214" s="102"/>
      <c r="E214" s="102"/>
      <c r="F214" s="103"/>
      <c r="G214" s="131"/>
      <c r="H214" s="2"/>
      <c r="I214" s="107">
        <f>IF(F214="",SUMIF(Accounts!$A$10:$A$84,C214,Accounts!$D$10:$D$84),0)</f>
        <v>0</v>
      </c>
      <c r="J214" s="30">
        <f>IF(H214&lt;&gt;"",ROUND(H214*(1-F214-I214),2),IF(SETUP!$C$10&lt;&gt;"Y",0,IF(SUMIF(Accounts!A$10:A$84,C214,Accounts!Q$10:Q$84)=1,0,ROUND((D214-E214)*(1-F214-I214)/SETUP!$C$13,2))))</f>
        <v>0</v>
      </c>
      <c r="K214" s="14" t="str">
        <f>IF(SUM(C214:H214)=0,"",IF(T214=0,LOOKUP(C214,Accounts!$A$10:$A$84,Accounts!$B$10:$B$84),"Error!  Invalid Account Number"))</f>
        <v/>
      </c>
      <c r="L214" s="30">
        <f t="shared" si="20"/>
        <v>0</v>
      </c>
      <c r="M214" s="152">
        <f t="shared" si="23"/>
        <v>0</v>
      </c>
      <c r="N214" s="43"/>
      <c r="O214" s="92"/>
      <c r="P214" s="150"/>
      <c r="Q214" s="156">
        <f t="shared" si="25"/>
        <v>0</v>
      </c>
      <c r="R214" s="161">
        <f t="shared" si="22"/>
        <v>0</v>
      </c>
      <c r="S214" s="15">
        <f>SUMIF(Accounts!A$10:A$84,C214,Accounts!A$10:A$84)</f>
        <v>0</v>
      </c>
      <c r="T214" s="15">
        <f t="shared" si="24"/>
        <v>0</v>
      </c>
      <c r="U214" s="15">
        <f t="shared" si="21"/>
        <v>0</v>
      </c>
    </row>
    <row r="215" spans="1:21">
      <c r="A215" s="56"/>
      <c r="B215" s="3"/>
      <c r="C215" s="216"/>
      <c r="D215" s="102"/>
      <c r="E215" s="102"/>
      <c r="F215" s="103"/>
      <c r="G215" s="131"/>
      <c r="H215" s="2"/>
      <c r="I215" s="107">
        <f>IF(F215="",SUMIF(Accounts!$A$10:$A$84,C215,Accounts!$D$10:$D$84),0)</f>
        <v>0</v>
      </c>
      <c r="J215" s="30">
        <f>IF(H215&lt;&gt;"",ROUND(H215*(1-F215-I215),2),IF(SETUP!$C$10&lt;&gt;"Y",0,IF(SUMIF(Accounts!A$10:A$84,C215,Accounts!Q$10:Q$84)=1,0,ROUND((D215-E215)*(1-F215-I215)/SETUP!$C$13,2))))</f>
        <v>0</v>
      </c>
      <c r="K215" s="14" t="str">
        <f>IF(SUM(C215:H215)=0,"",IF(T215=0,LOOKUP(C215,Accounts!$A$10:$A$84,Accounts!$B$10:$B$84),"Error!  Invalid Account Number"))</f>
        <v/>
      </c>
      <c r="L215" s="30">
        <f t="shared" si="20"/>
        <v>0</v>
      </c>
      <c r="M215" s="152">
        <f t="shared" si="23"/>
        <v>0</v>
      </c>
      <c r="N215" s="43"/>
      <c r="O215" s="92"/>
      <c r="P215" s="150"/>
      <c r="Q215" s="156">
        <f t="shared" si="25"/>
        <v>0</v>
      </c>
      <c r="R215" s="161">
        <f t="shared" si="22"/>
        <v>0</v>
      </c>
      <c r="S215" s="15">
        <f>SUMIF(Accounts!A$10:A$84,C215,Accounts!A$10:A$84)</f>
        <v>0</v>
      </c>
      <c r="T215" s="15">
        <f t="shared" si="24"/>
        <v>0</v>
      </c>
      <c r="U215" s="15">
        <f t="shared" si="21"/>
        <v>0</v>
      </c>
    </row>
    <row r="216" spans="1:21">
      <c r="A216" s="56"/>
      <c r="B216" s="3"/>
      <c r="C216" s="216"/>
      <c r="D216" s="102"/>
      <c r="E216" s="102"/>
      <c r="F216" s="103"/>
      <c r="G216" s="131"/>
      <c r="H216" s="2"/>
      <c r="I216" s="107">
        <f>IF(F216="",SUMIF(Accounts!$A$10:$A$84,C216,Accounts!$D$10:$D$84),0)</f>
        <v>0</v>
      </c>
      <c r="J216" s="30">
        <f>IF(H216&lt;&gt;"",ROUND(H216*(1-F216-I216),2),IF(SETUP!$C$10&lt;&gt;"Y",0,IF(SUMIF(Accounts!A$10:A$84,C216,Accounts!Q$10:Q$84)=1,0,ROUND((D216-E216)*(1-F216-I216)/SETUP!$C$13,2))))</f>
        <v>0</v>
      </c>
      <c r="K216" s="14" t="str">
        <f>IF(SUM(C216:H216)=0,"",IF(T216=0,LOOKUP(C216,Accounts!$A$10:$A$84,Accounts!$B$10:$B$84),"Error!  Invalid Account Number"))</f>
        <v/>
      </c>
      <c r="L216" s="30">
        <f t="shared" si="20"/>
        <v>0</v>
      </c>
      <c r="M216" s="152">
        <f t="shared" si="23"/>
        <v>0</v>
      </c>
      <c r="N216" s="43"/>
      <c r="O216" s="92"/>
      <c r="P216" s="150"/>
      <c r="Q216" s="156">
        <f t="shared" si="25"/>
        <v>0</v>
      </c>
      <c r="R216" s="161">
        <f t="shared" si="22"/>
        <v>0</v>
      </c>
      <c r="S216" s="15">
        <f>SUMIF(Accounts!A$10:A$84,C216,Accounts!A$10:A$84)</f>
        <v>0</v>
      </c>
      <c r="T216" s="15">
        <f t="shared" si="24"/>
        <v>0</v>
      </c>
      <c r="U216" s="15">
        <f t="shared" si="21"/>
        <v>0</v>
      </c>
    </row>
    <row r="217" spans="1:21">
      <c r="A217" s="56"/>
      <c r="B217" s="3"/>
      <c r="C217" s="216"/>
      <c r="D217" s="102"/>
      <c r="E217" s="102"/>
      <c r="F217" s="103"/>
      <c r="G217" s="131"/>
      <c r="H217" s="2"/>
      <c r="I217" s="107">
        <f>IF(F217="",SUMIF(Accounts!$A$10:$A$84,C217,Accounts!$D$10:$D$84),0)</f>
        <v>0</v>
      </c>
      <c r="J217" s="30">
        <f>IF(H217&lt;&gt;"",ROUND(H217*(1-F217-I217),2),IF(SETUP!$C$10&lt;&gt;"Y",0,IF(SUMIF(Accounts!A$10:A$84,C217,Accounts!Q$10:Q$84)=1,0,ROUND((D217-E217)*(1-F217-I217)/SETUP!$C$13,2))))</f>
        <v>0</v>
      </c>
      <c r="K217" s="14" t="str">
        <f>IF(SUM(C217:H217)=0,"",IF(T217=0,LOOKUP(C217,Accounts!$A$10:$A$84,Accounts!$B$10:$B$84),"Error!  Invalid Account Number"))</f>
        <v/>
      </c>
      <c r="L217" s="30">
        <f t="shared" si="20"/>
        <v>0</v>
      </c>
      <c r="M217" s="152">
        <f t="shared" si="23"/>
        <v>0</v>
      </c>
      <c r="N217" s="43"/>
      <c r="O217" s="92"/>
      <c r="P217" s="150"/>
      <c r="Q217" s="156">
        <f t="shared" si="25"/>
        <v>0</v>
      </c>
      <c r="R217" s="161">
        <f t="shared" si="22"/>
        <v>0</v>
      </c>
      <c r="S217" s="15">
        <f>SUMIF(Accounts!A$10:A$84,C217,Accounts!A$10:A$84)</f>
        <v>0</v>
      </c>
      <c r="T217" s="15">
        <f t="shared" si="24"/>
        <v>0</v>
      </c>
      <c r="U217" s="15">
        <f t="shared" si="21"/>
        <v>0</v>
      </c>
    </row>
    <row r="218" spans="1:21">
      <c r="A218" s="56"/>
      <c r="B218" s="3"/>
      <c r="C218" s="216"/>
      <c r="D218" s="102"/>
      <c r="E218" s="102"/>
      <c r="F218" s="103"/>
      <c r="G218" s="131"/>
      <c r="H218" s="2"/>
      <c r="I218" s="107">
        <f>IF(F218="",SUMIF(Accounts!$A$10:$A$84,C218,Accounts!$D$10:$D$84),0)</f>
        <v>0</v>
      </c>
      <c r="J218" s="30">
        <f>IF(H218&lt;&gt;"",ROUND(H218*(1-F218-I218),2),IF(SETUP!$C$10&lt;&gt;"Y",0,IF(SUMIF(Accounts!A$10:A$84,C218,Accounts!Q$10:Q$84)=1,0,ROUND((D218-E218)*(1-F218-I218)/SETUP!$C$13,2))))</f>
        <v>0</v>
      </c>
      <c r="K218" s="14" t="str">
        <f>IF(SUM(C218:H218)=0,"",IF(T218=0,LOOKUP(C218,Accounts!$A$10:$A$84,Accounts!$B$10:$B$84),"Error!  Invalid Account Number"))</f>
        <v/>
      </c>
      <c r="L218" s="30">
        <f t="shared" si="20"/>
        <v>0</v>
      </c>
      <c r="M218" s="152">
        <f t="shared" si="23"/>
        <v>0</v>
      </c>
      <c r="N218" s="43"/>
      <c r="O218" s="92"/>
      <c r="P218" s="150"/>
      <c r="Q218" s="156">
        <f t="shared" si="25"/>
        <v>0</v>
      </c>
      <c r="R218" s="161">
        <f t="shared" si="22"/>
        <v>0</v>
      </c>
      <c r="S218" s="15">
        <f>SUMIF(Accounts!A$10:A$84,C218,Accounts!A$10:A$84)</f>
        <v>0</v>
      </c>
      <c r="T218" s="15">
        <f t="shared" si="24"/>
        <v>0</v>
      </c>
      <c r="U218" s="15">
        <f t="shared" si="21"/>
        <v>0</v>
      </c>
    </row>
    <row r="219" spans="1:21">
      <c r="A219" s="56"/>
      <c r="B219" s="3"/>
      <c r="C219" s="216"/>
      <c r="D219" s="102"/>
      <c r="E219" s="102"/>
      <c r="F219" s="103"/>
      <c r="G219" s="131"/>
      <c r="H219" s="2"/>
      <c r="I219" s="107">
        <f>IF(F219="",SUMIF(Accounts!$A$10:$A$84,C219,Accounts!$D$10:$D$84),0)</f>
        <v>0</v>
      </c>
      <c r="J219" s="30">
        <f>IF(H219&lt;&gt;"",ROUND(H219*(1-F219-I219),2),IF(SETUP!$C$10&lt;&gt;"Y",0,IF(SUMIF(Accounts!A$10:A$84,C219,Accounts!Q$10:Q$84)=1,0,ROUND((D219-E219)*(1-F219-I219)/SETUP!$C$13,2))))</f>
        <v>0</v>
      </c>
      <c r="K219" s="14" t="str">
        <f>IF(SUM(C219:H219)=0,"",IF(T219=0,LOOKUP(C219,Accounts!$A$10:$A$84,Accounts!$B$10:$B$84),"Error!  Invalid Account Number"))</f>
        <v/>
      </c>
      <c r="L219" s="30">
        <f t="shared" si="20"/>
        <v>0</v>
      </c>
      <c r="M219" s="152">
        <f t="shared" si="23"/>
        <v>0</v>
      </c>
      <c r="N219" s="43"/>
      <c r="O219" s="92"/>
      <c r="P219" s="150"/>
      <c r="Q219" s="156">
        <f t="shared" si="25"/>
        <v>0</v>
      </c>
      <c r="R219" s="161">
        <f t="shared" si="22"/>
        <v>0</v>
      </c>
      <c r="S219" s="15">
        <f>SUMIF(Accounts!A$10:A$84,C219,Accounts!A$10:A$84)</f>
        <v>0</v>
      </c>
      <c r="T219" s="15">
        <f t="shared" si="24"/>
        <v>0</v>
      </c>
      <c r="U219" s="15">
        <f t="shared" si="21"/>
        <v>0</v>
      </c>
    </row>
    <row r="220" spans="1:21">
      <c r="A220" s="56"/>
      <c r="B220" s="3"/>
      <c r="C220" s="216"/>
      <c r="D220" s="102"/>
      <c r="E220" s="102"/>
      <c r="F220" s="103"/>
      <c r="G220" s="131"/>
      <c r="H220" s="2"/>
      <c r="I220" s="107">
        <f>IF(F220="",SUMIF(Accounts!$A$10:$A$84,C220,Accounts!$D$10:$D$84),0)</f>
        <v>0</v>
      </c>
      <c r="J220" s="30">
        <f>IF(H220&lt;&gt;"",ROUND(H220*(1-F220-I220),2),IF(SETUP!$C$10&lt;&gt;"Y",0,IF(SUMIF(Accounts!A$10:A$84,C220,Accounts!Q$10:Q$84)=1,0,ROUND((D220-E220)*(1-F220-I220)/SETUP!$C$13,2))))</f>
        <v>0</v>
      </c>
      <c r="K220" s="14" t="str">
        <f>IF(SUM(C220:H220)=0,"",IF(T220=0,LOOKUP(C220,Accounts!$A$10:$A$84,Accounts!$B$10:$B$84),"Error!  Invalid Account Number"))</f>
        <v/>
      </c>
      <c r="L220" s="30">
        <f t="shared" si="20"/>
        <v>0</v>
      </c>
      <c r="M220" s="152">
        <f t="shared" si="23"/>
        <v>0</v>
      </c>
      <c r="N220" s="43"/>
      <c r="O220" s="92"/>
      <c r="P220" s="150"/>
      <c r="Q220" s="156">
        <f t="shared" si="25"/>
        <v>0</v>
      </c>
      <c r="R220" s="161">
        <f t="shared" si="22"/>
        <v>0</v>
      </c>
      <c r="S220" s="15">
        <f>SUMIF(Accounts!A$10:A$84,C220,Accounts!A$10:A$84)</f>
        <v>0</v>
      </c>
      <c r="T220" s="15">
        <f t="shared" si="24"/>
        <v>0</v>
      </c>
      <c r="U220" s="15">
        <f t="shared" si="21"/>
        <v>0</v>
      </c>
    </row>
    <row r="221" spans="1:21">
      <c r="A221" s="56"/>
      <c r="B221" s="3"/>
      <c r="C221" s="216"/>
      <c r="D221" s="102"/>
      <c r="E221" s="102"/>
      <c r="F221" s="103"/>
      <c r="G221" s="131"/>
      <c r="H221" s="2"/>
      <c r="I221" s="107">
        <f>IF(F221="",SUMIF(Accounts!$A$10:$A$84,C221,Accounts!$D$10:$D$84),0)</f>
        <v>0</v>
      </c>
      <c r="J221" s="30">
        <f>IF(H221&lt;&gt;"",ROUND(H221*(1-F221-I221),2),IF(SETUP!$C$10&lt;&gt;"Y",0,IF(SUMIF(Accounts!A$10:A$84,C221,Accounts!Q$10:Q$84)=1,0,ROUND((D221-E221)*(1-F221-I221)/SETUP!$C$13,2))))</f>
        <v>0</v>
      </c>
      <c r="K221" s="14" t="str">
        <f>IF(SUM(C221:H221)=0,"",IF(T221=0,LOOKUP(C221,Accounts!$A$10:$A$84,Accounts!$B$10:$B$84),"Error!  Invalid Account Number"))</f>
        <v/>
      </c>
      <c r="L221" s="30">
        <f t="shared" si="20"/>
        <v>0</v>
      </c>
      <c r="M221" s="152">
        <f t="shared" si="23"/>
        <v>0</v>
      </c>
      <c r="N221" s="43"/>
      <c r="O221" s="92"/>
      <c r="P221" s="150"/>
      <c r="Q221" s="156">
        <f t="shared" si="25"/>
        <v>0</v>
      </c>
      <c r="R221" s="161">
        <f t="shared" si="22"/>
        <v>0</v>
      </c>
      <c r="S221" s="15">
        <f>SUMIF(Accounts!A$10:A$84,C221,Accounts!A$10:A$84)</f>
        <v>0</v>
      </c>
      <c r="T221" s="15">
        <f t="shared" si="24"/>
        <v>0</v>
      </c>
      <c r="U221" s="15">
        <f t="shared" si="21"/>
        <v>0</v>
      </c>
    </row>
    <row r="222" spans="1:21">
      <c r="A222" s="56"/>
      <c r="B222" s="3"/>
      <c r="C222" s="216"/>
      <c r="D222" s="102"/>
      <c r="E222" s="102"/>
      <c r="F222" s="103"/>
      <c r="G222" s="131"/>
      <c r="H222" s="2"/>
      <c r="I222" s="107">
        <f>IF(F222="",SUMIF(Accounts!$A$10:$A$84,C222,Accounts!$D$10:$D$84),0)</f>
        <v>0</v>
      </c>
      <c r="J222" s="30">
        <f>IF(H222&lt;&gt;"",ROUND(H222*(1-F222-I222),2),IF(SETUP!$C$10&lt;&gt;"Y",0,IF(SUMIF(Accounts!A$10:A$84,C222,Accounts!Q$10:Q$84)=1,0,ROUND((D222-E222)*(1-F222-I222)/SETUP!$C$13,2))))</f>
        <v>0</v>
      </c>
      <c r="K222" s="14" t="str">
        <f>IF(SUM(C222:H222)=0,"",IF(T222=0,LOOKUP(C222,Accounts!$A$10:$A$84,Accounts!$B$10:$B$84),"Error!  Invalid Account Number"))</f>
        <v/>
      </c>
      <c r="L222" s="30">
        <f t="shared" si="20"/>
        <v>0</v>
      </c>
      <c r="M222" s="152">
        <f t="shared" si="23"/>
        <v>0</v>
      </c>
      <c r="N222" s="43"/>
      <c r="O222" s="92"/>
      <c r="P222" s="150"/>
      <c r="Q222" s="156">
        <f t="shared" si="25"/>
        <v>0</v>
      </c>
      <c r="R222" s="161">
        <f t="shared" si="22"/>
        <v>0</v>
      </c>
      <c r="S222" s="15">
        <f>SUMIF(Accounts!A$10:A$84,C222,Accounts!A$10:A$84)</f>
        <v>0</v>
      </c>
      <c r="T222" s="15">
        <f t="shared" si="24"/>
        <v>0</v>
      </c>
      <c r="U222" s="15">
        <f t="shared" si="21"/>
        <v>0</v>
      </c>
    </row>
    <row r="223" spans="1:21">
      <c r="A223" s="56"/>
      <c r="B223" s="3"/>
      <c r="C223" s="216"/>
      <c r="D223" s="102"/>
      <c r="E223" s="102"/>
      <c r="F223" s="103"/>
      <c r="G223" s="131"/>
      <c r="H223" s="2"/>
      <c r="I223" s="107">
        <f>IF(F223="",SUMIF(Accounts!$A$10:$A$84,C223,Accounts!$D$10:$D$84),0)</f>
        <v>0</v>
      </c>
      <c r="J223" s="30">
        <f>IF(H223&lt;&gt;"",ROUND(H223*(1-F223-I223),2),IF(SETUP!$C$10&lt;&gt;"Y",0,IF(SUMIF(Accounts!A$10:A$84,C223,Accounts!Q$10:Q$84)=1,0,ROUND((D223-E223)*(1-F223-I223)/SETUP!$C$13,2))))</f>
        <v>0</v>
      </c>
      <c r="K223" s="14" t="str">
        <f>IF(SUM(C223:H223)=0,"",IF(T223=0,LOOKUP(C223,Accounts!$A$10:$A$84,Accounts!$B$10:$B$84),"Error!  Invalid Account Number"))</f>
        <v/>
      </c>
      <c r="L223" s="30">
        <f t="shared" si="20"/>
        <v>0</v>
      </c>
      <c r="M223" s="152">
        <f t="shared" si="23"/>
        <v>0</v>
      </c>
      <c r="N223" s="43"/>
      <c r="O223" s="92"/>
      <c r="P223" s="150"/>
      <c r="Q223" s="156">
        <f t="shared" si="25"/>
        <v>0</v>
      </c>
      <c r="R223" s="161">
        <f t="shared" si="22"/>
        <v>0</v>
      </c>
      <c r="S223" s="15">
        <f>SUMIF(Accounts!A$10:A$84,C223,Accounts!A$10:A$84)</f>
        <v>0</v>
      </c>
      <c r="T223" s="15">
        <f t="shared" si="24"/>
        <v>0</v>
      </c>
      <c r="U223" s="15">
        <f t="shared" si="21"/>
        <v>0</v>
      </c>
    </row>
    <row r="224" spans="1:21">
      <c r="A224" s="56"/>
      <c r="B224" s="3"/>
      <c r="C224" s="216"/>
      <c r="D224" s="102"/>
      <c r="E224" s="102"/>
      <c r="F224" s="103"/>
      <c r="G224" s="131"/>
      <c r="H224" s="2"/>
      <c r="I224" s="107">
        <f>IF(F224="",SUMIF(Accounts!$A$10:$A$84,C224,Accounts!$D$10:$D$84),0)</f>
        <v>0</v>
      </c>
      <c r="J224" s="30">
        <f>IF(H224&lt;&gt;"",ROUND(H224*(1-F224-I224),2),IF(SETUP!$C$10&lt;&gt;"Y",0,IF(SUMIF(Accounts!A$10:A$84,C224,Accounts!Q$10:Q$84)=1,0,ROUND((D224-E224)*(1-F224-I224)/SETUP!$C$13,2))))</f>
        <v>0</v>
      </c>
      <c r="K224" s="14" t="str">
        <f>IF(SUM(C224:H224)=0,"",IF(T224=0,LOOKUP(C224,Accounts!$A$10:$A$84,Accounts!$B$10:$B$84),"Error!  Invalid Account Number"))</f>
        <v/>
      </c>
      <c r="L224" s="30">
        <f t="shared" si="20"/>
        <v>0</v>
      </c>
      <c r="M224" s="152">
        <f t="shared" si="23"/>
        <v>0</v>
      </c>
      <c r="N224" s="43"/>
      <c r="O224" s="92"/>
      <c r="P224" s="150"/>
      <c r="Q224" s="156">
        <f t="shared" si="25"/>
        <v>0</v>
      </c>
      <c r="R224" s="161">
        <f t="shared" si="22"/>
        <v>0</v>
      </c>
      <c r="S224" s="15">
        <f>SUMIF(Accounts!A$10:A$84,C224,Accounts!A$10:A$84)</f>
        <v>0</v>
      </c>
      <c r="T224" s="15">
        <f t="shared" si="24"/>
        <v>0</v>
      </c>
      <c r="U224" s="15">
        <f t="shared" si="21"/>
        <v>0</v>
      </c>
    </row>
    <row r="225" spans="1:21">
      <c r="A225" s="56"/>
      <c r="B225" s="3"/>
      <c r="C225" s="216"/>
      <c r="D225" s="102"/>
      <c r="E225" s="102"/>
      <c r="F225" s="103"/>
      <c r="G225" s="131"/>
      <c r="H225" s="2"/>
      <c r="I225" s="107">
        <f>IF(F225="",SUMIF(Accounts!$A$10:$A$84,C225,Accounts!$D$10:$D$84),0)</f>
        <v>0</v>
      </c>
      <c r="J225" s="30">
        <f>IF(H225&lt;&gt;"",ROUND(H225*(1-F225-I225),2),IF(SETUP!$C$10&lt;&gt;"Y",0,IF(SUMIF(Accounts!A$10:A$84,C225,Accounts!Q$10:Q$84)=1,0,ROUND((D225-E225)*(1-F225-I225)/SETUP!$C$13,2))))</f>
        <v>0</v>
      </c>
      <c r="K225" s="14" t="str">
        <f>IF(SUM(C225:H225)=0,"",IF(T225=0,LOOKUP(C225,Accounts!$A$10:$A$84,Accounts!$B$10:$B$84),"Error!  Invalid Account Number"))</f>
        <v/>
      </c>
      <c r="L225" s="30">
        <f t="shared" si="20"/>
        <v>0</v>
      </c>
      <c r="M225" s="152">
        <f t="shared" si="23"/>
        <v>0</v>
      </c>
      <c r="N225" s="43"/>
      <c r="O225" s="92"/>
      <c r="P225" s="150"/>
      <c r="Q225" s="156">
        <f t="shared" si="25"/>
        <v>0</v>
      </c>
      <c r="R225" s="161">
        <f t="shared" si="22"/>
        <v>0</v>
      </c>
      <c r="S225" s="15">
        <f>SUMIF(Accounts!A$10:A$84,C225,Accounts!A$10:A$84)</f>
        <v>0</v>
      </c>
      <c r="T225" s="15">
        <f t="shared" si="24"/>
        <v>0</v>
      </c>
      <c r="U225" s="15">
        <f t="shared" si="21"/>
        <v>0</v>
      </c>
    </row>
    <row r="226" spans="1:21">
      <c r="A226" s="56"/>
      <c r="B226" s="3"/>
      <c r="C226" s="216"/>
      <c r="D226" s="102"/>
      <c r="E226" s="102"/>
      <c r="F226" s="103"/>
      <c r="G226" s="131"/>
      <c r="H226" s="2"/>
      <c r="I226" s="107">
        <f>IF(F226="",SUMIF(Accounts!$A$10:$A$84,C226,Accounts!$D$10:$D$84),0)</f>
        <v>0</v>
      </c>
      <c r="J226" s="30">
        <f>IF(H226&lt;&gt;"",ROUND(H226*(1-F226-I226),2),IF(SETUP!$C$10&lt;&gt;"Y",0,IF(SUMIF(Accounts!A$10:A$84,C226,Accounts!Q$10:Q$84)=1,0,ROUND((D226-E226)*(1-F226-I226)/SETUP!$C$13,2))))</f>
        <v>0</v>
      </c>
      <c r="K226" s="14" t="str">
        <f>IF(SUM(C226:H226)=0,"",IF(T226=0,LOOKUP(C226,Accounts!$A$10:$A$84,Accounts!$B$10:$B$84),"Error!  Invalid Account Number"))</f>
        <v/>
      </c>
      <c r="L226" s="30">
        <f t="shared" si="20"/>
        <v>0</v>
      </c>
      <c r="M226" s="152">
        <f t="shared" si="23"/>
        <v>0</v>
      </c>
      <c r="N226" s="43"/>
      <c r="O226" s="92"/>
      <c r="P226" s="150"/>
      <c r="Q226" s="156">
        <f t="shared" si="25"/>
        <v>0</v>
      </c>
      <c r="R226" s="161">
        <f t="shared" si="22"/>
        <v>0</v>
      </c>
      <c r="S226" s="15">
        <f>SUMIF(Accounts!A$10:A$84,C226,Accounts!A$10:A$84)</f>
        <v>0</v>
      </c>
      <c r="T226" s="15">
        <f t="shared" si="24"/>
        <v>0</v>
      </c>
      <c r="U226" s="15">
        <f t="shared" si="21"/>
        <v>0</v>
      </c>
    </row>
    <row r="227" spans="1:21">
      <c r="A227" s="56"/>
      <c r="B227" s="3"/>
      <c r="C227" s="216"/>
      <c r="D227" s="102"/>
      <c r="E227" s="102"/>
      <c r="F227" s="103"/>
      <c r="G227" s="131"/>
      <c r="H227" s="2"/>
      <c r="I227" s="107">
        <f>IF(F227="",SUMIF(Accounts!$A$10:$A$84,C227,Accounts!$D$10:$D$84),0)</f>
        <v>0</v>
      </c>
      <c r="J227" s="30">
        <f>IF(H227&lt;&gt;"",ROUND(H227*(1-F227-I227),2),IF(SETUP!$C$10&lt;&gt;"Y",0,IF(SUMIF(Accounts!A$10:A$84,C227,Accounts!Q$10:Q$84)=1,0,ROUND((D227-E227)*(1-F227-I227)/SETUP!$C$13,2))))</f>
        <v>0</v>
      </c>
      <c r="K227" s="14" t="str">
        <f>IF(SUM(C227:H227)=0,"",IF(T227=0,LOOKUP(C227,Accounts!$A$10:$A$84,Accounts!$B$10:$B$84),"Error!  Invalid Account Number"))</f>
        <v/>
      </c>
      <c r="L227" s="30">
        <f t="shared" si="20"/>
        <v>0</v>
      </c>
      <c r="M227" s="152">
        <f t="shared" si="23"/>
        <v>0</v>
      </c>
      <c r="N227" s="43"/>
      <c r="O227" s="92"/>
      <c r="P227" s="150"/>
      <c r="Q227" s="156">
        <f t="shared" si="25"/>
        <v>0</v>
      </c>
      <c r="R227" s="161">
        <f t="shared" si="22"/>
        <v>0</v>
      </c>
      <c r="S227" s="15">
        <f>SUMIF(Accounts!A$10:A$84,C227,Accounts!A$10:A$84)</f>
        <v>0</v>
      </c>
      <c r="T227" s="15">
        <f t="shared" si="24"/>
        <v>0</v>
      </c>
      <c r="U227" s="15">
        <f t="shared" si="21"/>
        <v>0</v>
      </c>
    </row>
    <row r="228" spans="1:21">
      <c r="A228" s="56"/>
      <c r="B228" s="3"/>
      <c r="C228" s="216"/>
      <c r="D228" s="102"/>
      <c r="E228" s="102"/>
      <c r="F228" s="103"/>
      <c r="G228" s="131"/>
      <c r="H228" s="2"/>
      <c r="I228" s="107">
        <f>IF(F228="",SUMIF(Accounts!$A$10:$A$84,C228,Accounts!$D$10:$D$84),0)</f>
        <v>0</v>
      </c>
      <c r="J228" s="30">
        <f>IF(H228&lt;&gt;"",ROUND(H228*(1-F228-I228),2),IF(SETUP!$C$10&lt;&gt;"Y",0,IF(SUMIF(Accounts!A$10:A$84,C228,Accounts!Q$10:Q$84)=1,0,ROUND((D228-E228)*(1-F228-I228)/SETUP!$C$13,2))))</f>
        <v>0</v>
      </c>
      <c r="K228" s="14" t="str">
        <f>IF(SUM(C228:H228)=0,"",IF(T228=0,LOOKUP(C228,Accounts!$A$10:$A$84,Accounts!$B$10:$B$84),"Error!  Invalid Account Number"))</f>
        <v/>
      </c>
      <c r="L228" s="30">
        <f t="shared" si="20"/>
        <v>0</v>
      </c>
      <c r="M228" s="152">
        <f t="shared" si="23"/>
        <v>0</v>
      </c>
      <c r="N228" s="43"/>
      <c r="O228" s="92"/>
      <c r="P228" s="150"/>
      <c r="Q228" s="156">
        <f t="shared" si="25"/>
        <v>0</v>
      </c>
      <c r="R228" s="161">
        <f t="shared" si="22"/>
        <v>0</v>
      </c>
      <c r="S228" s="15">
        <f>SUMIF(Accounts!A$10:A$84,C228,Accounts!A$10:A$84)</f>
        <v>0</v>
      </c>
      <c r="T228" s="15">
        <f t="shared" si="24"/>
        <v>0</v>
      </c>
      <c r="U228" s="15">
        <f t="shared" si="21"/>
        <v>0</v>
      </c>
    </row>
    <row r="229" spans="1:21">
      <c r="A229" s="56"/>
      <c r="B229" s="3"/>
      <c r="C229" s="216"/>
      <c r="D229" s="102"/>
      <c r="E229" s="102"/>
      <c r="F229" s="103"/>
      <c r="G229" s="131"/>
      <c r="H229" s="2"/>
      <c r="I229" s="107">
        <f>IF(F229="",SUMIF(Accounts!$A$10:$A$84,C229,Accounts!$D$10:$D$84),0)</f>
        <v>0</v>
      </c>
      <c r="J229" s="30">
        <f>IF(H229&lt;&gt;"",ROUND(H229*(1-F229-I229),2),IF(SETUP!$C$10&lt;&gt;"Y",0,IF(SUMIF(Accounts!A$10:A$84,C229,Accounts!Q$10:Q$84)=1,0,ROUND((D229-E229)*(1-F229-I229)/SETUP!$C$13,2))))</f>
        <v>0</v>
      </c>
      <c r="K229" s="14" t="str">
        <f>IF(SUM(C229:H229)=0,"",IF(T229=0,LOOKUP(C229,Accounts!$A$10:$A$84,Accounts!$B$10:$B$84),"Error!  Invalid Account Number"))</f>
        <v/>
      </c>
      <c r="L229" s="30">
        <f t="shared" si="20"/>
        <v>0</v>
      </c>
      <c r="M229" s="152">
        <f t="shared" si="23"/>
        <v>0</v>
      </c>
      <c r="N229" s="43"/>
      <c r="O229" s="92"/>
      <c r="P229" s="150"/>
      <c r="Q229" s="156">
        <f t="shared" si="25"/>
        <v>0</v>
      </c>
      <c r="R229" s="161">
        <f t="shared" si="22"/>
        <v>0</v>
      </c>
      <c r="S229" s="15">
        <f>SUMIF(Accounts!A$10:A$84,C229,Accounts!A$10:A$84)</f>
        <v>0</v>
      </c>
      <c r="T229" s="15">
        <f t="shared" si="24"/>
        <v>0</v>
      </c>
      <c r="U229" s="15">
        <f t="shared" si="21"/>
        <v>0</v>
      </c>
    </row>
    <row r="230" spans="1:21">
      <c r="A230" s="56"/>
      <c r="B230" s="3"/>
      <c r="C230" s="216"/>
      <c r="D230" s="102"/>
      <c r="E230" s="102"/>
      <c r="F230" s="103"/>
      <c r="G230" s="131"/>
      <c r="H230" s="2"/>
      <c r="I230" s="107">
        <f>IF(F230="",SUMIF(Accounts!$A$10:$A$84,C230,Accounts!$D$10:$D$84),0)</f>
        <v>0</v>
      </c>
      <c r="J230" s="30">
        <f>IF(H230&lt;&gt;"",ROUND(H230*(1-F230-I230),2),IF(SETUP!$C$10&lt;&gt;"Y",0,IF(SUMIF(Accounts!A$10:A$84,C230,Accounts!Q$10:Q$84)=1,0,ROUND((D230-E230)*(1-F230-I230)/SETUP!$C$13,2))))</f>
        <v>0</v>
      </c>
      <c r="K230" s="14" t="str">
        <f>IF(SUM(C230:H230)=0,"",IF(T230=0,LOOKUP(C230,Accounts!$A$10:$A$84,Accounts!$B$10:$B$84),"Error!  Invalid Account Number"))</f>
        <v/>
      </c>
      <c r="L230" s="30">
        <f t="shared" si="20"/>
        <v>0</v>
      </c>
      <c r="M230" s="152">
        <f t="shared" si="23"/>
        <v>0</v>
      </c>
      <c r="N230" s="43"/>
      <c r="O230" s="92"/>
      <c r="P230" s="150"/>
      <c r="Q230" s="156">
        <f t="shared" si="25"/>
        <v>0</v>
      </c>
      <c r="R230" s="161">
        <f t="shared" si="22"/>
        <v>0</v>
      </c>
      <c r="S230" s="15">
        <f>SUMIF(Accounts!A$10:A$84,C230,Accounts!A$10:A$84)</f>
        <v>0</v>
      </c>
      <c r="T230" s="15">
        <f t="shared" si="24"/>
        <v>0</v>
      </c>
      <c r="U230" s="15">
        <f t="shared" si="21"/>
        <v>0</v>
      </c>
    </row>
    <row r="231" spans="1:21">
      <c r="A231" s="56"/>
      <c r="B231" s="3"/>
      <c r="C231" s="216"/>
      <c r="D231" s="102"/>
      <c r="E231" s="102"/>
      <c r="F231" s="103"/>
      <c r="G231" s="131"/>
      <c r="H231" s="2"/>
      <c r="I231" s="107">
        <f>IF(F231="",SUMIF(Accounts!$A$10:$A$84,C231,Accounts!$D$10:$D$84),0)</f>
        <v>0</v>
      </c>
      <c r="J231" s="30">
        <f>IF(H231&lt;&gt;"",ROUND(H231*(1-F231-I231),2),IF(SETUP!$C$10&lt;&gt;"Y",0,IF(SUMIF(Accounts!A$10:A$84,C231,Accounts!Q$10:Q$84)=1,0,ROUND((D231-E231)*(1-F231-I231)/SETUP!$C$13,2))))</f>
        <v>0</v>
      </c>
      <c r="K231" s="14" t="str">
        <f>IF(SUM(C231:H231)=0,"",IF(T231=0,LOOKUP(C231,Accounts!$A$10:$A$84,Accounts!$B$10:$B$84),"Error!  Invalid Account Number"))</f>
        <v/>
      </c>
      <c r="L231" s="30">
        <f t="shared" si="20"/>
        <v>0</v>
      </c>
      <c r="M231" s="152">
        <f t="shared" si="23"/>
        <v>0</v>
      </c>
      <c r="N231" s="43"/>
      <c r="O231" s="92"/>
      <c r="P231" s="150"/>
      <c r="Q231" s="156">
        <f t="shared" si="25"/>
        <v>0</v>
      </c>
      <c r="R231" s="161">
        <f t="shared" si="22"/>
        <v>0</v>
      </c>
      <c r="S231" s="15">
        <f>SUMIF(Accounts!A$10:A$84,C231,Accounts!A$10:A$84)</f>
        <v>0</v>
      </c>
      <c r="T231" s="15">
        <f t="shared" si="24"/>
        <v>0</v>
      </c>
      <c r="U231" s="15">
        <f t="shared" si="21"/>
        <v>0</v>
      </c>
    </row>
    <row r="232" spans="1:21">
      <c r="A232" s="56"/>
      <c r="B232" s="3"/>
      <c r="C232" s="216"/>
      <c r="D232" s="102"/>
      <c r="E232" s="102"/>
      <c r="F232" s="103"/>
      <c r="G232" s="131"/>
      <c r="H232" s="2"/>
      <c r="I232" s="107">
        <f>IF(F232="",SUMIF(Accounts!$A$10:$A$84,C232,Accounts!$D$10:$D$84),0)</f>
        <v>0</v>
      </c>
      <c r="J232" s="30">
        <f>IF(H232&lt;&gt;"",ROUND(H232*(1-F232-I232),2),IF(SETUP!$C$10&lt;&gt;"Y",0,IF(SUMIF(Accounts!A$10:A$84,C232,Accounts!Q$10:Q$84)=1,0,ROUND((D232-E232)*(1-F232-I232)/SETUP!$C$13,2))))</f>
        <v>0</v>
      </c>
      <c r="K232" s="14" t="str">
        <f>IF(SUM(C232:H232)=0,"",IF(T232=0,LOOKUP(C232,Accounts!$A$10:$A$84,Accounts!$B$10:$B$84),"Error!  Invalid Account Number"))</f>
        <v/>
      </c>
      <c r="L232" s="30">
        <f t="shared" si="20"/>
        <v>0</v>
      </c>
      <c r="M232" s="152">
        <f t="shared" si="23"/>
        <v>0</v>
      </c>
      <c r="N232" s="43"/>
      <c r="O232" s="92"/>
      <c r="P232" s="150"/>
      <c r="Q232" s="156">
        <f t="shared" si="25"/>
        <v>0</v>
      </c>
      <c r="R232" s="161">
        <f t="shared" si="22"/>
        <v>0</v>
      </c>
      <c r="S232" s="15">
        <f>SUMIF(Accounts!A$10:A$84,C232,Accounts!A$10:A$84)</f>
        <v>0</v>
      </c>
      <c r="T232" s="15">
        <f t="shared" si="24"/>
        <v>0</v>
      </c>
      <c r="U232" s="15">
        <f t="shared" si="21"/>
        <v>0</v>
      </c>
    </row>
    <row r="233" spans="1:21">
      <c r="A233" s="56"/>
      <c r="B233" s="3"/>
      <c r="C233" s="216"/>
      <c r="D233" s="102"/>
      <c r="E233" s="102"/>
      <c r="F233" s="103"/>
      <c r="G233" s="131"/>
      <c r="H233" s="2"/>
      <c r="I233" s="107">
        <f>IF(F233="",SUMIF(Accounts!$A$10:$A$84,C233,Accounts!$D$10:$D$84),0)</f>
        <v>0</v>
      </c>
      <c r="J233" s="30">
        <f>IF(H233&lt;&gt;"",ROUND(H233*(1-F233-I233),2),IF(SETUP!$C$10&lt;&gt;"Y",0,IF(SUMIF(Accounts!A$10:A$84,C233,Accounts!Q$10:Q$84)=1,0,ROUND((D233-E233)*(1-F233-I233)/SETUP!$C$13,2))))</f>
        <v>0</v>
      </c>
      <c r="K233" s="14" t="str">
        <f>IF(SUM(C233:H233)=0,"",IF(T233=0,LOOKUP(C233,Accounts!$A$10:$A$84,Accounts!$B$10:$B$84),"Error!  Invalid Account Number"))</f>
        <v/>
      </c>
      <c r="L233" s="30">
        <f t="shared" si="20"/>
        <v>0</v>
      </c>
      <c r="M233" s="152">
        <f t="shared" si="23"/>
        <v>0</v>
      </c>
      <c r="N233" s="43"/>
      <c r="O233" s="92"/>
      <c r="P233" s="150"/>
      <c r="Q233" s="156">
        <f t="shared" si="25"/>
        <v>0</v>
      </c>
      <c r="R233" s="161">
        <f t="shared" si="22"/>
        <v>0</v>
      </c>
      <c r="S233" s="15">
        <f>SUMIF(Accounts!A$10:A$84,C233,Accounts!A$10:A$84)</f>
        <v>0</v>
      </c>
      <c r="T233" s="15">
        <f t="shared" si="24"/>
        <v>0</v>
      </c>
      <c r="U233" s="15">
        <f t="shared" si="21"/>
        <v>0</v>
      </c>
    </row>
    <row r="234" spans="1:21">
      <c r="A234" s="56"/>
      <c r="B234" s="3"/>
      <c r="C234" s="216"/>
      <c r="D234" s="102"/>
      <c r="E234" s="102"/>
      <c r="F234" s="103"/>
      <c r="G234" s="131"/>
      <c r="H234" s="2"/>
      <c r="I234" s="107">
        <f>IF(F234="",SUMIF(Accounts!$A$10:$A$84,C234,Accounts!$D$10:$D$84),0)</f>
        <v>0</v>
      </c>
      <c r="J234" s="30">
        <f>IF(H234&lt;&gt;"",ROUND(H234*(1-F234-I234),2),IF(SETUP!$C$10&lt;&gt;"Y",0,IF(SUMIF(Accounts!A$10:A$84,C234,Accounts!Q$10:Q$84)=1,0,ROUND((D234-E234)*(1-F234-I234)/SETUP!$C$13,2))))</f>
        <v>0</v>
      </c>
      <c r="K234" s="14" t="str">
        <f>IF(SUM(C234:H234)=0,"",IF(T234=0,LOOKUP(C234,Accounts!$A$10:$A$84,Accounts!$B$10:$B$84),"Error!  Invalid Account Number"))</f>
        <v/>
      </c>
      <c r="L234" s="30">
        <f t="shared" si="20"/>
        <v>0</v>
      </c>
      <c r="M234" s="152">
        <f t="shared" si="23"/>
        <v>0</v>
      </c>
      <c r="N234" s="43"/>
      <c r="O234" s="92"/>
      <c r="P234" s="150"/>
      <c r="Q234" s="156">
        <f t="shared" si="25"/>
        <v>0</v>
      </c>
      <c r="R234" s="161">
        <f t="shared" si="22"/>
        <v>0</v>
      </c>
      <c r="S234" s="15">
        <f>SUMIF(Accounts!A$10:A$84,C234,Accounts!A$10:A$84)</f>
        <v>0</v>
      </c>
      <c r="T234" s="15">
        <f t="shared" si="24"/>
        <v>0</v>
      </c>
      <c r="U234" s="15">
        <f t="shared" si="21"/>
        <v>0</v>
      </c>
    </row>
    <row r="235" spans="1:21">
      <c r="A235" s="56"/>
      <c r="B235" s="3"/>
      <c r="C235" s="216"/>
      <c r="D235" s="102"/>
      <c r="E235" s="102"/>
      <c r="F235" s="103"/>
      <c r="G235" s="131"/>
      <c r="H235" s="2"/>
      <c r="I235" s="107">
        <f>IF(F235="",SUMIF(Accounts!$A$10:$A$84,C235,Accounts!$D$10:$D$84),0)</f>
        <v>0</v>
      </c>
      <c r="J235" s="30">
        <f>IF(H235&lt;&gt;"",ROUND(H235*(1-F235-I235),2),IF(SETUP!$C$10&lt;&gt;"Y",0,IF(SUMIF(Accounts!A$10:A$84,C235,Accounts!Q$10:Q$84)=1,0,ROUND((D235-E235)*(1-F235-I235)/SETUP!$C$13,2))))</f>
        <v>0</v>
      </c>
      <c r="K235" s="14" t="str">
        <f>IF(SUM(C235:H235)=0,"",IF(T235=0,LOOKUP(C235,Accounts!$A$10:$A$84,Accounts!$B$10:$B$84),"Error!  Invalid Account Number"))</f>
        <v/>
      </c>
      <c r="L235" s="30">
        <f t="shared" si="20"/>
        <v>0</v>
      </c>
      <c r="M235" s="152">
        <f t="shared" si="23"/>
        <v>0</v>
      </c>
      <c r="N235" s="43"/>
      <c r="O235" s="92"/>
      <c r="P235" s="150"/>
      <c r="Q235" s="156">
        <f t="shared" si="25"/>
        <v>0</v>
      </c>
      <c r="R235" s="161">
        <f t="shared" si="22"/>
        <v>0</v>
      </c>
      <c r="S235" s="15">
        <f>SUMIF(Accounts!A$10:A$84,C235,Accounts!A$10:A$84)</f>
        <v>0</v>
      </c>
      <c r="T235" s="15">
        <f t="shared" si="24"/>
        <v>0</v>
      </c>
      <c r="U235" s="15">
        <f t="shared" si="21"/>
        <v>0</v>
      </c>
    </row>
    <row r="236" spans="1:21">
      <c r="A236" s="56"/>
      <c r="B236" s="3"/>
      <c r="C236" s="216"/>
      <c r="D236" s="102"/>
      <c r="E236" s="102"/>
      <c r="F236" s="103"/>
      <c r="G236" s="131"/>
      <c r="H236" s="2"/>
      <c r="I236" s="107">
        <f>IF(F236="",SUMIF(Accounts!$A$10:$A$84,C236,Accounts!$D$10:$D$84),0)</f>
        <v>0</v>
      </c>
      <c r="J236" s="30">
        <f>IF(H236&lt;&gt;"",ROUND(H236*(1-F236-I236),2),IF(SETUP!$C$10&lt;&gt;"Y",0,IF(SUMIF(Accounts!A$10:A$84,C236,Accounts!Q$10:Q$84)=1,0,ROUND((D236-E236)*(1-F236-I236)/SETUP!$C$13,2))))</f>
        <v>0</v>
      </c>
      <c r="K236" s="14" t="str">
        <f>IF(SUM(C236:H236)=0,"",IF(T236=0,LOOKUP(C236,Accounts!$A$10:$A$84,Accounts!$B$10:$B$84),"Error!  Invalid Account Number"))</f>
        <v/>
      </c>
      <c r="L236" s="30">
        <f t="shared" si="20"/>
        <v>0</v>
      </c>
      <c r="M236" s="152">
        <f t="shared" si="23"/>
        <v>0</v>
      </c>
      <c r="N236" s="43"/>
      <c r="O236" s="92"/>
      <c r="P236" s="150"/>
      <c r="Q236" s="156">
        <f t="shared" si="25"/>
        <v>0</v>
      </c>
      <c r="R236" s="161">
        <f t="shared" si="22"/>
        <v>0</v>
      </c>
      <c r="S236" s="15">
        <f>SUMIF(Accounts!A$10:A$84,C236,Accounts!A$10:A$84)</f>
        <v>0</v>
      </c>
      <c r="T236" s="15">
        <f t="shared" si="24"/>
        <v>0</v>
      </c>
      <c r="U236" s="15">
        <f t="shared" si="21"/>
        <v>0</v>
      </c>
    </row>
    <row r="237" spans="1:21">
      <c r="A237" s="56"/>
      <c r="B237" s="3"/>
      <c r="C237" s="216"/>
      <c r="D237" s="102"/>
      <c r="E237" s="102"/>
      <c r="F237" s="103"/>
      <c r="G237" s="131"/>
      <c r="H237" s="2"/>
      <c r="I237" s="107">
        <f>IF(F237="",SUMIF(Accounts!$A$10:$A$84,C237,Accounts!$D$10:$D$84),0)</f>
        <v>0</v>
      </c>
      <c r="J237" s="30">
        <f>IF(H237&lt;&gt;"",ROUND(H237*(1-F237-I237),2),IF(SETUP!$C$10&lt;&gt;"Y",0,IF(SUMIF(Accounts!A$10:A$84,C237,Accounts!Q$10:Q$84)=1,0,ROUND((D237-E237)*(1-F237-I237)/SETUP!$C$13,2))))</f>
        <v>0</v>
      </c>
      <c r="K237" s="14" t="str">
        <f>IF(SUM(C237:H237)=0,"",IF(T237=0,LOOKUP(C237,Accounts!$A$10:$A$84,Accounts!$B$10:$B$84),"Error!  Invalid Account Number"))</f>
        <v/>
      </c>
      <c r="L237" s="30">
        <f t="shared" si="20"/>
        <v>0</v>
      </c>
      <c r="M237" s="152">
        <f t="shared" si="23"/>
        <v>0</v>
      </c>
      <c r="N237" s="43"/>
      <c r="O237" s="92"/>
      <c r="P237" s="150"/>
      <c r="Q237" s="156">
        <f t="shared" si="25"/>
        <v>0</v>
      </c>
      <c r="R237" s="161">
        <f t="shared" si="22"/>
        <v>0</v>
      </c>
      <c r="S237" s="15">
        <f>SUMIF(Accounts!A$10:A$84,C237,Accounts!A$10:A$84)</f>
        <v>0</v>
      </c>
      <c r="T237" s="15">
        <f t="shared" si="24"/>
        <v>0</v>
      </c>
      <c r="U237" s="15">
        <f t="shared" si="21"/>
        <v>0</v>
      </c>
    </row>
    <row r="238" spans="1:21">
      <c r="A238" s="56"/>
      <c r="B238" s="3"/>
      <c r="C238" s="216"/>
      <c r="D238" s="102"/>
      <c r="E238" s="102"/>
      <c r="F238" s="103"/>
      <c r="G238" s="131"/>
      <c r="H238" s="2"/>
      <c r="I238" s="107">
        <f>IF(F238="",SUMIF(Accounts!$A$10:$A$84,C238,Accounts!$D$10:$D$84),0)</f>
        <v>0</v>
      </c>
      <c r="J238" s="30">
        <f>IF(H238&lt;&gt;"",ROUND(H238*(1-F238-I238),2),IF(SETUP!$C$10&lt;&gt;"Y",0,IF(SUMIF(Accounts!A$10:A$84,C238,Accounts!Q$10:Q$84)=1,0,ROUND((D238-E238)*(1-F238-I238)/SETUP!$C$13,2))))</f>
        <v>0</v>
      </c>
      <c r="K238" s="14" t="str">
        <f>IF(SUM(C238:H238)=0,"",IF(T238=0,LOOKUP(C238,Accounts!$A$10:$A$84,Accounts!$B$10:$B$84),"Error!  Invalid Account Number"))</f>
        <v/>
      </c>
      <c r="L238" s="30">
        <f t="shared" si="20"/>
        <v>0</v>
      </c>
      <c r="M238" s="152">
        <f t="shared" si="23"/>
        <v>0</v>
      </c>
      <c r="N238" s="43"/>
      <c r="O238" s="92"/>
      <c r="P238" s="150"/>
      <c r="Q238" s="156">
        <f t="shared" si="25"/>
        <v>0</v>
      </c>
      <c r="R238" s="161">
        <f t="shared" si="22"/>
        <v>0</v>
      </c>
      <c r="S238" s="15">
        <f>SUMIF(Accounts!A$10:A$84,C238,Accounts!A$10:A$84)</f>
        <v>0</v>
      </c>
      <c r="T238" s="15">
        <f t="shared" si="24"/>
        <v>0</v>
      </c>
      <c r="U238" s="15">
        <f t="shared" si="21"/>
        <v>0</v>
      </c>
    </row>
    <row r="239" spans="1:21">
      <c r="A239" s="56"/>
      <c r="B239" s="3"/>
      <c r="C239" s="216"/>
      <c r="D239" s="102"/>
      <c r="E239" s="102"/>
      <c r="F239" s="103"/>
      <c r="G239" s="131"/>
      <c r="H239" s="2"/>
      <c r="I239" s="107">
        <f>IF(F239="",SUMIF(Accounts!$A$10:$A$84,C239,Accounts!$D$10:$D$84),0)</f>
        <v>0</v>
      </c>
      <c r="J239" s="30">
        <f>IF(H239&lt;&gt;"",ROUND(H239*(1-F239-I239),2),IF(SETUP!$C$10&lt;&gt;"Y",0,IF(SUMIF(Accounts!A$10:A$84,C239,Accounts!Q$10:Q$84)=1,0,ROUND((D239-E239)*(1-F239-I239)/SETUP!$C$13,2))))</f>
        <v>0</v>
      </c>
      <c r="K239" s="14" t="str">
        <f>IF(SUM(C239:H239)=0,"",IF(T239=0,LOOKUP(C239,Accounts!$A$10:$A$84,Accounts!$B$10:$B$84),"Error!  Invalid Account Number"))</f>
        <v/>
      </c>
      <c r="L239" s="30">
        <f t="shared" si="20"/>
        <v>0</v>
      </c>
      <c r="M239" s="152">
        <f t="shared" si="23"/>
        <v>0</v>
      </c>
      <c r="N239" s="43"/>
      <c r="O239" s="92"/>
      <c r="P239" s="150"/>
      <c r="Q239" s="156">
        <f t="shared" si="25"/>
        <v>0</v>
      </c>
      <c r="R239" s="161">
        <f t="shared" si="22"/>
        <v>0</v>
      </c>
      <c r="S239" s="15">
        <f>SUMIF(Accounts!A$10:A$84,C239,Accounts!A$10:A$84)</f>
        <v>0</v>
      </c>
      <c r="T239" s="15">
        <f t="shared" si="24"/>
        <v>0</v>
      </c>
      <c r="U239" s="15">
        <f t="shared" si="21"/>
        <v>0</v>
      </c>
    </row>
    <row r="240" spans="1:21">
      <c r="A240" s="56"/>
      <c r="B240" s="3"/>
      <c r="C240" s="216"/>
      <c r="D240" s="102"/>
      <c r="E240" s="102"/>
      <c r="F240" s="103"/>
      <c r="G240" s="131"/>
      <c r="H240" s="2"/>
      <c r="I240" s="107">
        <f>IF(F240="",SUMIF(Accounts!$A$10:$A$84,C240,Accounts!$D$10:$D$84),0)</f>
        <v>0</v>
      </c>
      <c r="J240" s="30">
        <f>IF(H240&lt;&gt;"",ROUND(H240*(1-F240-I240),2),IF(SETUP!$C$10&lt;&gt;"Y",0,IF(SUMIF(Accounts!A$10:A$84,C240,Accounts!Q$10:Q$84)=1,0,ROUND((D240-E240)*(1-F240-I240)/SETUP!$C$13,2))))</f>
        <v>0</v>
      </c>
      <c r="K240" s="14" t="str">
        <f>IF(SUM(C240:H240)=0,"",IF(T240=0,LOOKUP(C240,Accounts!$A$10:$A$84,Accounts!$B$10:$B$84),"Error!  Invalid Account Number"))</f>
        <v/>
      </c>
      <c r="L240" s="30">
        <f t="shared" si="20"/>
        <v>0</v>
      </c>
      <c r="M240" s="152">
        <f t="shared" si="23"/>
        <v>0</v>
      </c>
      <c r="N240" s="43"/>
      <c r="O240" s="92"/>
      <c r="P240" s="150"/>
      <c r="Q240" s="156">
        <f t="shared" si="25"/>
        <v>0</v>
      </c>
      <c r="R240" s="161">
        <f t="shared" si="22"/>
        <v>0</v>
      </c>
      <c r="S240" s="15">
        <f>SUMIF(Accounts!A$10:A$84,C240,Accounts!A$10:A$84)</f>
        <v>0</v>
      </c>
      <c r="T240" s="15">
        <f t="shared" si="24"/>
        <v>0</v>
      </c>
      <c r="U240" s="15">
        <f t="shared" si="21"/>
        <v>0</v>
      </c>
    </row>
    <row r="241" spans="1:21">
      <c r="A241" s="56"/>
      <c r="B241" s="3"/>
      <c r="C241" s="216"/>
      <c r="D241" s="102"/>
      <c r="E241" s="102"/>
      <c r="F241" s="103"/>
      <c r="G241" s="131"/>
      <c r="H241" s="2"/>
      <c r="I241" s="107">
        <f>IF(F241="",SUMIF(Accounts!$A$10:$A$84,C241,Accounts!$D$10:$D$84),0)</f>
        <v>0</v>
      </c>
      <c r="J241" s="30">
        <f>IF(H241&lt;&gt;"",ROUND(H241*(1-F241-I241),2),IF(SETUP!$C$10&lt;&gt;"Y",0,IF(SUMIF(Accounts!A$10:A$84,C241,Accounts!Q$10:Q$84)=1,0,ROUND((D241-E241)*(1-F241-I241)/SETUP!$C$13,2))))</f>
        <v>0</v>
      </c>
      <c r="K241" s="14" t="str">
        <f>IF(SUM(C241:H241)=0,"",IF(T241=0,LOOKUP(C241,Accounts!$A$10:$A$84,Accounts!$B$10:$B$84),"Error!  Invalid Account Number"))</f>
        <v/>
      </c>
      <c r="L241" s="30">
        <f t="shared" si="20"/>
        <v>0</v>
      </c>
      <c r="M241" s="152">
        <f t="shared" si="23"/>
        <v>0</v>
      </c>
      <c r="N241" s="43"/>
      <c r="O241" s="92"/>
      <c r="P241" s="150"/>
      <c r="Q241" s="156">
        <f t="shared" si="25"/>
        <v>0</v>
      </c>
      <c r="R241" s="161">
        <f t="shared" si="22"/>
        <v>0</v>
      </c>
      <c r="S241" s="15">
        <f>SUMIF(Accounts!A$10:A$84,C241,Accounts!A$10:A$84)</f>
        <v>0</v>
      </c>
      <c r="T241" s="15">
        <f t="shared" si="24"/>
        <v>0</v>
      </c>
      <c r="U241" s="15">
        <f t="shared" si="21"/>
        <v>0</v>
      </c>
    </row>
    <row r="242" spans="1:21">
      <c r="A242" s="56"/>
      <c r="B242" s="3"/>
      <c r="C242" s="216"/>
      <c r="D242" s="102"/>
      <c r="E242" s="102"/>
      <c r="F242" s="103"/>
      <c r="G242" s="131"/>
      <c r="H242" s="2"/>
      <c r="I242" s="107">
        <f>IF(F242="",SUMIF(Accounts!$A$10:$A$84,C242,Accounts!$D$10:$D$84),0)</f>
        <v>0</v>
      </c>
      <c r="J242" s="30">
        <f>IF(H242&lt;&gt;"",ROUND(H242*(1-F242-I242),2),IF(SETUP!$C$10&lt;&gt;"Y",0,IF(SUMIF(Accounts!A$10:A$84,C242,Accounts!Q$10:Q$84)=1,0,ROUND((D242-E242)*(1-F242-I242)/SETUP!$C$13,2))))</f>
        <v>0</v>
      </c>
      <c r="K242" s="14" t="str">
        <f>IF(SUM(C242:H242)=0,"",IF(T242=0,LOOKUP(C242,Accounts!$A$10:$A$84,Accounts!$B$10:$B$84),"Error!  Invalid Account Number"))</f>
        <v/>
      </c>
      <c r="L242" s="30">
        <f t="shared" si="20"/>
        <v>0</v>
      </c>
      <c r="M242" s="152">
        <f t="shared" si="23"/>
        <v>0</v>
      </c>
      <c r="N242" s="43"/>
      <c r="O242" s="92"/>
      <c r="P242" s="150"/>
      <c r="Q242" s="156">
        <f t="shared" si="25"/>
        <v>0</v>
      </c>
      <c r="R242" s="161">
        <f t="shared" si="22"/>
        <v>0</v>
      </c>
      <c r="S242" s="15">
        <f>SUMIF(Accounts!A$10:A$84,C242,Accounts!A$10:A$84)</f>
        <v>0</v>
      </c>
      <c r="T242" s="15">
        <f t="shared" si="24"/>
        <v>0</v>
      </c>
      <c r="U242" s="15">
        <f t="shared" si="21"/>
        <v>0</v>
      </c>
    </row>
    <row r="243" spans="1:21">
      <c r="A243" s="56"/>
      <c r="B243" s="3"/>
      <c r="C243" s="216"/>
      <c r="D243" s="102"/>
      <c r="E243" s="102"/>
      <c r="F243" s="103"/>
      <c r="G243" s="131"/>
      <c r="H243" s="2"/>
      <c r="I243" s="107">
        <f>IF(F243="",SUMIF(Accounts!$A$10:$A$84,C243,Accounts!$D$10:$D$84),0)</f>
        <v>0</v>
      </c>
      <c r="J243" s="30">
        <f>IF(H243&lt;&gt;"",ROUND(H243*(1-F243-I243),2),IF(SETUP!$C$10&lt;&gt;"Y",0,IF(SUMIF(Accounts!A$10:A$84,C243,Accounts!Q$10:Q$84)=1,0,ROUND((D243-E243)*(1-F243-I243)/SETUP!$C$13,2))))</f>
        <v>0</v>
      </c>
      <c r="K243" s="14" t="str">
        <f>IF(SUM(C243:H243)=0,"",IF(T243=0,LOOKUP(C243,Accounts!$A$10:$A$84,Accounts!$B$10:$B$84),"Error!  Invalid Account Number"))</f>
        <v/>
      </c>
      <c r="L243" s="30">
        <f t="shared" si="20"/>
        <v>0</v>
      </c>
      <c r="M243" s="152">
        <f t="shared" si="23"/>
        <v>0</v>
      </c>
      <c r="N243" s="43"/>
      <c r="O243" s="92"/>
      <c r="P243" s="150"/>
      <c r="Q243" s="156">
        <f t="shared" si="25"/>
        <v>0</v>
      </c>
      <c r="R243" s="161">
        <f t="shared" si="22"/>
        <v>0</v>
      </c>
      <c r="S243" s="15">
        <f>SUMIF(Accounts!A$10:A$84,C243,Accounts!A$10:A$84)</f>
        <v>0</v>
      </c>
      <c r="T243" s="15">
        <f t="shared" si="24"/>
        <v>0</v>
      </c>
      <c r="U243" s="15">
        <f t="shared" si="21"/>
        <v>0</v>
      </c>
    </row>
    <row r="244" spans="1:21">
      <c r="A244" s="56"/>
      <c r="B244" s="3"/>
      <c r="C244" s="216"/>
      <c r="D244" s="102"/>
      <c r="E244" s="102"/>
      <c r="F244" s="103"/>
      <c r="G244" s="131"/>
      <c r="H244" s="2"/>
      <c r="I244" s="107">
        <f>IF(F244="",SUMIF(Accounts!$A$10:$A$84,C244,Accounts!$D$10:$D$84),0)</f>
        <v>0</v>
      </c>
      <c r="J244" s="30">
        <f>IF(H244&lt;&gt;"",ROUND(H244*(1-F244-I244),2),IF(SETUP!$C$10&lt;&gt;"Y",0,IF(SUMIF(Accounts!A$10:A$84,C244,Accounts!Q$10:Q$84)=1,0,ROUND((D244-E244)*(1-F244-I244)/SETUP!$C$13,2))))</f>
        <v>0</v>
      </c>
      <c r="K244" s="14" t="str">
        <f>IF(SUM(C244:H244)=0,"",IF(T244=0,LOOKUP(C244,Accounts!$A$10:$A$84,Accounts!$B$10:$B$84),"Error!  Invalid Account Number"))</f>
        <v/>
      </c>
      <c r="L244" s="30">
        <f t="shared" si="20"/>
        <v>0</v>
      </c>
      <c r="M244" s="152">
        <f t="shared" si="23"/>
        <v>0</v>
      </c>
      <c r="N244" s="43"/>
      <c r="O244" s="92"/>
      <c r="P244" s="150"/>
      <c r="Q244" s="156">
        <f t="shared" si="25"/>
        <v>0</v>
      </c>
      <c r="R244" s="161">
        <f t="shared" si="22"/>
        <v>0</v>
      </c>
      <c r="S244" s="15">
        <f>SUMIF(Accounts!A$10:A$84,C244,Accounts!A$10:A$84)</f>
        <v>0</v>
      </c>
      <c r="T244" s="15">
        <f t="shared" si="24"/>
        <v>0</v>
      </c>
      <c r="U244" s="15">
        <f t="shared" si="21"/>
        <v>0</v>
      </c>
    </row>
    <row r="245" spans="1:21">
      <c r="A245" s="56"/>
      <c r="B245" s="3"/>
      <c r="C245" s="216"/>
      <c r="D245" s="102"/>
      <c r="E245" s="102"/>
      <c r="F245" s="103"/>
      <c r="G245" s="131"/>
      <c r="H245" s="2"/>
      <c r="I245" s="107">
        <f>IF(F245="",SUMIF(Accounts!$A$10:$A$84,C245,Accounts!$D$10:$D$84),0)</f>
        <v>0</v>
      </c>
      <c r="J245" s="30">
        <f>IF(H245&lt;&gt;"",ROUND(H245*(1-F245-I245),2),IF(SETUP!$C$10&lt;&gt;"Y",0,IF(SUMIF(Accounts!A$10:A$84,C245,Accounts!Q$10:Q$84)=1,0,ROUND((D245-E245)*(1-F245-I245)/SETUP!$C$13,2))))</f>
        <v>0</v>
      </c>
      <c r="K245" s="14" t="str">
        <f>IF(SUM(C245:H245)=0,"",IF(T245=0,LOOKUP(C245,Accounts!$A$10:$A$84,Accounts!$B$10:$B$84),"Error!  Invalid Account Number"))</f>
        <v/>
      </c>
      <c r="L245" s="30">
        <f t="shared" si="20"/>
        <v>0</v>
      </c>
      <c r="M245" s="152">
        <f t="shared" si="23"/>
        <v>0</v>
      </c>
      <c r="N245" s="43"/>
      <c r="O245" s="92"/>
      <c r="P245" s="150"/>
      <c r="Q245" s="156">
        <f t="shared" si="25"/>
        <v>0</v>
      </c>
      <c r="R245" s="161">
        <f t="shared" si="22"/>
        <v>0</v>
      </c>
      <c r="S245" s="15">
        <f>SUMIF(Accounts!A$10:A$84,C245,Accounts!A$10:A$84)</f>
        <v>0</v>
      </c>
      <c r="T245" s="15">
        <f t="shared" si="24"/>
        <v>0</v>
      </c>
      <c r="U245" s="15">
        <f t="shared" si="21"/>
        <v>0</v>
      </c>
    </row>
    <row r="246" spans="1:21">
      <c r="A246" s="56"/>
      <c r="B246" s="3"/>
      <c r="C246" s="216"/>
      <c r="D246" s="102"/>
      <c r="E246" s="102"/>
      <c r="F246" s="103"/>
      <c r="G246" s="131"/>
      <c r="H246" s="2"/>
      <c r="I246" s="107">
        <f>IF(F246="",SUMIF(Accounts!$A$10:$A$84,C246,Accounts!$D$10:$D$84),0)</f>
        <v>0</v>
      </c>
      <c r="J246" s="30">
        <f>IF(H246&lt;&gt;"",ROUND(H246*(1-F246-I246),2),IF(SETUP!$C$10&lt;&gt;"Y",0,IF(SUMIF(Accounts!A$10:A$84,C246,Accounts!Q$10:Q$84)=1,0,ROUND((D246-E246)*(1-F246-I246)/SETUP!$C$13,2))))</f>
        <v>0</v>
      </c>
      <c r="K246" s="14" t="str">
        <f>IF(SUM(C246:H246)=0,"",IF(T246=0,LOOKUP(C246,Accounts!$A$10:$A$84,Accounts!$B$10:$B$84),"Error!  Invalid Account Number"))</f>
        <v/>
      </c>
      <c r="L246" s="30">
        <f t="shared" si="20"/>
        <v>0</v>
      </c>
      <c r="M246" s="152">
        <f t="shared" si="23"/>
        <v>0</v>
      </c>
      <c r="N246" s="43"/>
      <c r="O246" s="92"/>
      <c r="P246" s="150"/>
      <c r="Q246" s="156">
        <f t="shared" si="25"/>
        <v>0</v>
      </c>
      <c r="R246" s="161">
        <f t="shared" si="22"/>
        <v>0</v>
      </c>
      <c r="S246" s="15">
        <f>SUMIF(Accounts!A$10:A$84,C246,Accounts!A$10:A$84)</f>
        <v>0</v>
      </c>
      <c r="T246" s="15">
        <f t="shared" si="24"/>
        <v>0</v>
      </c>
      <c r="U246" s="15">
        <f t="shared" si="21"/>
        <v>0</v>
      </c>
    </row>
    <row r="247" spans="1:21">
      <c r="A247" s="56"/>
      <c r="B247" s="3"/>
      <c r="C247" s="216"/>
      <c r="D247" s="102"/>
      <c r="E247" s="102"/>
      <c r="F247" s="103"/>
      <c r="G247" s="131"/>
      <c r="H247" s="2"/>
      <c r="I247" s="107">
        <f>IF(F247="",SUMIF(Accounts!$A$10:$A$84,C247,Accounts!$D$10:$D$84),0)</f>
        <v>0</v>
      </c>
      <c r="J247" s="30">
        <f>IF(H247&lt;&gt;"",ROUND(H247*(1-F247-I247),2),IF(SETUP!$C$10&lt;&gt;"Y",0,IF(SUMIF(Accounts!A$10:A$84,C247,Accounts!Q$10:Q$84)=1,0,ROUND((D247-E247)*(1-F247-I247)/SETUP!$C$13,2))))</f>
        <v>0</v>
      </c>
      <c r="K247" s="14" t="str">
        <f>IF(SUM(C247:H247)=0,"",IF(T247=0,LOOKUP(C247,Accounts!$A$10:$A$84,Accounts!$B$10:$B$84),"Error!  Invalid Account Number"))</f>
        <v/>
      </c>
      <c r="L247" s="30">
        <f t="shared" si="20"/>
        <v>0</v>
      </c>
      <c r="M247" s="152">
        <f t="shared" si="23"/>
        <v>0</v>
      </c>
      <c r="N247" s="43"/>
      <c r="O247" s="92"/>
      <c r="P247" s="150"/>
      <c r="Q247" s="156">
        <f t="shared" si="25"/>
        <v>0</v>
      </c>
      <c r="R247" s="161">
        <f t="shared" si="22"/>
        <v>0</v>
      </c>
      <c r="S247" s="15">
        <f>SUMIF(Accounts!A$10:A$84,C247,Accounts!A$10:A$84)</f>
        <v>0</v>
      </c>
      <c r="T247" s="15">
        <f t="shared" si="24"/>
        <v>0</v>
      </c>
      <c r="U247" s="15">
        <f t="shared" si="21"/>
        <v>0</v>
      </c>
    </row>
    <row r="248" spans="1:21">
      <c r="A248" s="56"/>
      <c r="B248" s="3"/>
      <c r="C248" s="216"/>
      <c r="D248" s="102"/>
      <c r="E248" s="102"/>
      <c r="F248" s="103"/>
      <c r="G248" s="131"/>
      <c r="H248" s="2"/>
      <c r="I248" s="107">
        <f>IF(F248="",SUMIF(Accounts!$A$10:$A$84,C248,Accounts!$D$10:$D$84),0)</f>
        <v>0</v>
      </c>
      <c r="J248" s="30">
        <f>IF(H248&lt;&gt;"",ROUND(H248*(1-F248-I248),2),IF(SETUP!$C$10&lt;&gt;"Y",0,IF(SUMIF(Accounts!A$10:A$84,C248,Accounts!Q$10:Q$84)=1,0,ROUND((D248-E248)*(1-F248-I248)/SETUP!$C$13,2))))</f>
        <v>0</v>
      </c>
      <c r="K248" s="14" t="str">
        <f>IF(SUM(C248:H248)=0,"",IF(T248=0,LOOKUP(C248,Accounts!$A$10:$A$84,Accounts!$B$10:$B$84),"Error!  Invalid Account Number"))</f>
        <v/>
      </c>
      <c r="L248" s="30">
        <f t="shared" si="20"/>
        <v>0</v>
      </c>
      <c r="M248" s="152">
        <f t="shared" si="23"/>
        <v>0</v>
      </c>
      <c r="N248" s="43"/>
      <c r="O248" s="92"/>
      <c r="P248" s="150"/>
      <c r="Q248" s="156">
        <f t="shared" si="25"/>
        <v>0</v>
      </c>
      <c r="R248" s="161">
        <f t="shared" si="22"/>
        <v>0</v>
      </c>
      <c r="S248" s="15">
        <f>SUMIF(Accounts!A$10:A$84,C248,Accounts!A$10:A$84)</f>
        <v>0</v>
      </c>
      <c r="T248" s="15">
        <f t="shared" si="24"/>
        <v>0</v>
      </c>
      <c r="U248" s="15">
        <f t="shared" si="21"/>
        <v>0</v>
      </c>
    </row>
    <row r="249" spans="1:21">
      <c r="A249" s="56"/>
      <c r="B249" s="3"/>
      <c r="C249" s="216"/>
      <c r="D249" s="102"/>
      <c r="E249" s="102"/>
      <c r="F249" s="103"/>
      <c r="G249" s="131"/>
      <c r="H249" s="2"/>
      <c r="I249" s="107">
        <f>IF(F249="",SUMIF(Accounts!$A$10:$A$84,C249,Accounts!$D$10:$D$84),0)</f>
        <v>0</v>
      </c>
      <c r="J249" s="30">
        <f>IF(H249&lt;&gt;"",ROUND(H249*(1-F249-I249),2),IF(SETUP!$C$10&lt;&gt;"Y",0,IF(SUMIF(Accounts!A$10:A$84,C249,Accounts!Q$10:Q$84)=1,0,ROUND((D249-E249)*(1-F249-I249)/SETUP!$C$13,2))))</f>
        <v>0</v>
      </c>
      <c r="K249" s="14" t="str">
        <f>IF(SUM(C249:H249)=0,"",IF(T249=0,LOOKUP(C249,Accounts!$A$10:$A$84,Accounts!$B$10:$B$84),"Error!  Invalid Account Number"))</f>
        <v/>
      </c>
      <c r="L249" s="30">
        <f t="shared" si="20"/>
        <v>0</v>
      </c>
      <c r="M249" s="152">
        <f t="shared" si="23"/>
        <v>0</v>
      </c>
      <c r="N249" s="43"/>
      <c r="O249" s="92"/>
      <c r="P249" s="150"/>
      <c r="Q249" s="156">
        <f t="shared" si="25"/>
        <v>0</v>
      </c>
      <c r="R249" s="161">
        <f t="shared" si="22"/>
        <v>0</v>
      </c>
      <c r="S249" s="15">
        <f>SUMIF(Accounts!A$10:A$84,C249,Accounts!A$10:A$84)</f>
        <v>0</v>
      </c>
      <c r="T249" s="15">
        <f t="shared" si="24"/>
        <v>0</v>
      </c>
      <c r="U249" s="15">
        <f t="shared" si="21"/>
        <v>0</v>
      </c>
    </row>
    <row r="250" spans="1:21">
      <c r="A250" s="56"/>
      <c r="B250" s="3"/>
      <c r="C250" s="216"/>
      <c r="D250" s="102"/>
      <c r="E250" s="102"/>
      <c r="F250" s="103"/>
      <c r="G250" s="131"/>
      <c r="H250" s="2"/>
      <c r="I250" s="107">
        <f>IF(F250="",SUMIF(Accounts!$A$10:$A$84,C250,Accounts!$D$10:$D$84),0)</f>
        <v>0</v>
      </c>
      <c r="J250" s="30">
        <f>IF(H250&lt;&gt;"",ROUND(H250*(1-F250-I250),2),IF(SETUP!$C$10&lt;&gt;"Y",0,IF(SUMIF(Accounts!A$10:A$84,C250,Accounts!Q$10:Q$84)=1,0,ROUND((D250-E250)*(1-F250-I250)/SETUP!$C$13,2))))</f>
        <v>0</v>
      </c>
      <c r="K250" s="14" t="str">
        <f>IF(SUM(C250:H250)=0,"",IF(T250=0,LOOKUP(C250,Accounts!$A$10:$A$84,Accounts!$B$10:$B$84),"Error!  Invalid Account Number"))</f>
        <v/>
      </c>
      <c r="L250" s="30">
        <f t="shared" si="20"/>
        <v>0</v>
      </c>
      <c r="M250" s="152">
        <f t="shared" si="23"/>
        <v>0</v>
      </c>
      <c r="N250" s="43"/>
      <c r="O250" s="92"/>
      <c r="P250" s="150"/>
      <c r="Q250" s="156">
        <f t="shared" si="25"/>
        <v>0</v>
      </c>
      <c r="R250" s="161">
        <f t="shared" si="22"/>
        <v>0</v>
      </c>
      <c r="S250" s="15">
        <f>SUMIF(Accounts!A$10:A$84,C250,Accounts!A$10:A$84)</f>
        <v>0</v>
      </c>
      <c r="T250" s="15">
        <f t="shared" si="24"/>
        <v>0</v>
      </c>
      <c r="U250" s="15">
        <f t="shared" si="21"/>
        <v>0</v>
      </c>
    </row>
    <row r="251" spans="1:21">
      <c r="A251" s="56"/>
      <c r="B251" s="3"/>
      <c r="C251" s="216"/>
      <c r="D251" s="102"/>
      <c r="E251" s="102"/>
      <c r="F251" s="103"/>
      <c r="G251" s="131"/>
      <c r="H251" s="2"/>
      <c r="I251" s="107">
        <f>IF(F251="",SUMIF(Accounts!$A$10:$A$84,C251,Accounts!$D$10:$D$84),0)</f>
        <v>0</v>
      </c>
      <c r="J251" s="30">
        <f>IF(H251&lt;&gt;"",ROUND(H251*(1-F251-I251),2),IF(SETUP!$C$10&lt;&gt;"Y",0,IF(SUMIF(Accounts!A$10:A$84,C251,Accounts!Q$10:Q$84)=1,0,ROUND((D251-E251)*(1-F251-I251)/SETUP!$C$13,2))))</f>
        <v>0</v>
      </c>
      <c r="K251" s="14" t="str">
        <f>IF(SUM(C251:H251)=0,"",IF(T251=0,LOOKUP(C251,Accounts!$A$10:$A$84,Accounts!$B$10:$B$84),"Error!  Invalid Account Number"))</f>
        <v/>
      </c>
      <c r="L251" s="30">
        <f t="shared" si="20"/>
        <v>0</v>
      </c>
      <c r="M251" s="152">
        <f t="shared" si="23"/>
        <v>0</v>
      </c>
      <c r="N251" s="43"/>
      <c r="O251" s="92"/>
      <c r="P251" s="150"/>
      <c r="Q251" s="156">
        <f t="shared" si="25"/>
        <v>0</v>
      </c>
      <c r="R251" s="161">
        <f t="shared" si="22"/>
        <v>0</v>
      </c>
      <c r="S251" s="15">
        <f>SUMIF(Accounts!A$10:A$84,C251,Accounts!A$10:A$84)</f>
        <v>0</v>
      </c>
      <c r="T251" s="15">
        <f t="shared" si="24"/>
        <v>0</v>
      </c>
      <c r="U251" s="15">
        <f t="shared" si="21"/>
        <v>0</v>
      </c>
    </row>
    <row r="252" spans="1:21">
      <c r="A252" s="56"/>
      <c r="B252" s="3"/>
      <c r="C252" s="216"/>
      <c r="D252" s="102"/>
      <c r="E252" s="102"/>
      <c r="F252" s="103"/>
      <c r="G252" s="131"/>
      <c r="H252" s="2"/>
      <c r="I252" s="107">
        <f>IF(F252="",SUMIF(Accounts!$A$10:$A$84,C252,Accounts!$D$10:$D$84),0)</f>
        <v>0</v>
      </c>
      <c r="J252" s="30">
        <f>IF(H252&lt;&gt;"",ROUND(H252*(1-F252-I252),2),IF(SETUP!$C$10&lt;&gt;"Y",0,IF(SUMIF(Accounts!A$10:A$84,C252,Accounts!Q$10:Q$84)=1,0,ROUND((D252-E252)*(1-F252-I252)/SETUP!$C$13,2))))</f>
        <v>0</v>
      </c>
      <c r="K252" s="14" t="str">
        <f>IF(SUM(C252:H252)=0,"",IF(T252=0,LOOKUP(C252,Accounts!$A$10:$A$84,Accounts!$B$10:$B$84),"Error!  Invalid Account Number"))</f>
        <v/>
      </c>
      <c r="L252" s="30">
        <f t="shared" si="20"/>
        <v>0</v>
      </c>
      <c r="M252" s="152">
        <f t="shared" si="23"/>
        <v>0</v>
      </c>
      <c r="N252" s="43"/>
      <c r="O252" s="92"/>
      <c r="P252" s="150"/>
      <c r="Q252" s="156">
        <f t="shared" si="25"/>
        <v>0</v>
      </c>
      <c r="R252" s="161">
        <f t="shared" si="22"/>
        <v>0</v>
      </c>
      <c r="S252" s="15">
        <f>SUMIF(Accounts!A$10:A$84,C252,Accounts!A$10:A$84)</f>
        <v>0</v>
      </c>
      <c r="T252" s="15">
        <f t="shared" si="24"/>
        <v>0</v>
      </c>
      <c r="U252" s="15">
        <f t="shared" si="21"/>
        <v>0</v>
      </c>
    </row>
    <row r="253" spans="1:21">
      <c r="A253" s="56"/>
      <c r="B253" s="3"/>
      <c r="C253" s="216"/>
      <c r="D253" s="102"/>
      <c r="E253" s="102"/>
      <c r="F253" s="103"/>
      <c r="G253" s="131"/>
      <c r="H253" s="2"/>
      <c r="I253" s="107">
        <f>IF(F253="",SUMIF(Accounts!$A$10:$A$84,C253,Accounts!$D$10:$D$84),0)</f>
        <v>0</v>
      </c>
      <c r="J253" s="30">
        <f>IF(H253&lt;&gt;"",ROUND(H253*(1-F253-I253),2),IF(SETUP!$C$10&lt;&gt;"Y",0,IF(SUMIF(Accounts!A$10:A$84,C253,Accounts!Q$10:Q$84)=1,0,ROUND((D253-E253)*(1-F253-I253)/SETUP!$C$13,2))))</f>
        <v>0</v>
      </c>
      <c r="K253" s="14" t="str">
        <f>IF(SUM(C253:H253)=0,"",IF(T253=0,LOOKUP(C253,Accounts!$A$10:$A$84,Accounts!$B$10:$B$84),"Error!  Invalid Account Number"))</f>
        <v/>
      </c>
      <c r="L253" s="30">
        <f t="shared" si="20"/>
        <v>0</v>
      </c>
      <c r="M253" s="152">
        <f t="shared" si="23"/>
        <v>0</v>
      </c>
      <c r="N253" s="43"/>
      <c r="O253" s="92"/>
      <c r="P253" s="150"/>
      <c r="Q253" s="156">
        <f t="shared" si="25"/>
        <v>0</v>
      </c>
      <c r="R253" s="161">
        <f t="shared" si="22"/>
        <v>0</v>
      </c>
      <c r="S253" s="15">
        <f>SUMIF(Accounts!A$10:A$84,C253,Accounts!A$10:A$84)</f>
        <v>0</v>
      </c>
      <c r="T253" s="15">
        <f t="shared" si="24"/>
        <v>0</v>
      </c>
      <c r="U253" s="15">
        <f t="shared" si="21"/>
        <v>0</v>
      </c>
    </row>
    <row r="254" spans="1:21">
      <c r="A254" s="56"/>
      <c r="B254" s="3"/>
      <c r="C254" s="216"/>
      <c r="D254" s="102"/>
      <c r="E254" s="102"/>
      <c r="F254" s="103"/>
      <c r="G254" s="131"/>
      <c r="H254" s="2"/>
      <c r="I254" s="107">
        <f>IF(F254="",SUMIF(Accounts!$A$10:$A$84,C254,Accounts!$D$10:$D$84),0)</f>
        <v>0</v>
      </c>
      <c r="J254" s="30">
        <f>IF(H254&lt;&gt;"",ROUND(H254*(1-F254-I254),2),IF(SETUP!$C$10&lt;&gt;"Y",0,IF(SUMIF(Accounts!A$10:A$84,C254,Accounts!Q$10:Q$84)=1,0,ROUND((D254-E254)*(1-F254-I254)/SETUP!$C$13,2))))</f>
        <v>0</v>
      </c>
      <c r="K254" s="14" t="str">
        <f>IF(SUM(C254:H254)=0,"",IF(T254=0,LOOKUP(C254,Accounts!$A$10:$A$84,Accounts!$B$10:$B$84),"Error!  Invalid Account Number"))</f>
        <v/>
      </c>
      <c r="L254" s="30">
        <f t="shared" si="20"/>
        <v>0</v>
      </c>
      <c r="M254" s="152">
        <f t="shared" si="23"/>
        <v>0</v>
      </c>
      <c r="N254" s="43"/>
      <c r="O254" s="92"/>
      <c r="P254" s="150"/>
      <c r="Q254" s="156">
        <f t="shared" si="25"/>
        <v>0</v>
      </c>
      <c r="R254" s="161">
        <f t="shared" si="22"/>
        <v>0</v>
      </c>
      <c r="S254" s="15">
        <f>SUMIF(Accounts!A$10:A$84,C254,Accounts!A$10:A$84)</f>
        <v>0</v>
      </c>
      <c r="T254" s="15">
        <f t="shared" si="24"/>
        <v>0</v>
      </c>
      <c r="U254" s="15">
        <f t="shared" si="21"/>
        <v>0</v>
      </c>
    </row>
    <row r="255" spans="1:21">
      <c r="A255" s="56"/>
      <c r="B255" s="3"/>
      <c r="C255" s="216"/>
      <c r="D255" s="102"/>
      <c r="E255" s="102"/>
      <c r="F255" s="103"/>
      <c r="G255" s="131"/>
      <c r="H255" s="2"/>
      <c r="I255" s="107">
        <f>IF(F255="",SUMIF(Accounts!$A$10:$A$84,C255,Accounts!$D$10:$D$84),0)</f>
        <v>0</v>
      </c>
      <c r="J255" s="30">
        <f>IF(H255&lt;&gt;"",ROUND(H255*(1-F255-I255),2),IF(SETUP!$C$10&lt;&gt;"Y",0,IF(SUMIF(Accounts!A$10:A$84,C255,Accounts!Q$10:Q$84)=1,0,ROUND((D255-E255)*(1-F255-I255)/SETUP!$C$13,2))))</f>
        <v>0</v>
      </c>
      <c r="K255" s="14" t="str">
        <f>IF(SUM(C255:H255)=0,"",IF(T255=0,LOOKUP(C255,Accounts!$A$10:$A$84,Accounts!$B$10:$B$84),"Error!  Invalid Account Number"))</f>
        <v/>
      </c>
      <c r="L255" s="30">
        <f t="shared" si="20"/>
        <v>0</v>
      </c>
      <c r="M255" s="152">
        <f t="shared" si="23"/>
        <v>0</v>
      </c>
      <c r="N255" s="43"/>
      <c r="O255" s="92"/>
      <c r="P255" s="150"/>
      <c r="Q255" s="156">
        <f t="shared" si="25"/>
        <v>0</v>
      </c>
      <c r="R255" s="161">
        <f t="shared" si="22"/>
        <v>0</v>
      </c>
      <c r="S255" s="15">
        <f>SUMIF(Accounts!A$10:A$84,C255,Accounts!A$10:A$84)</f>
        <v>0</v>
      </c>
      <c r="T255" s="15">
        <f t="shared" si="24"/>
        <v>0</v>
      </c>
      <c r="U255" s="15">
        <f t="shared" si="21"/>
        <v>0</v>
      </c>
    </row>
    <row r="256" spans="1:21">
      <c r="A256" s="56"/>
      <c r="B256" s="3"/>
      <c r="C256" s="216"/>
      <c r="D256" s="102"/>
      <c r="E256" s="102"/>
      <c r="F256" s="103"/>
      <c r="G256" s="131"/>
      <c r="H256" s="2"/>
      <c r="I256" s="107">
        <f>IF(F256="",SUMIF(Accounts!$A$10:$A$84,C256,Accounts!$D$10:$D$84),0)</f>
        <v>0</v>
      </c>
      <c r="J256" s="30">
        <f>IF(H256&lt;&gt;"",ROUND(H256*(1-F256-I256),2),IF(SETUP!$C$10&lt;&gt;"Y",0,IF(SUMIF(Accounts!A$10:A$84,C256,Accounts!Q$10:Q$84)=1,0,ROUND((D256-E256)*(1-F256-I256)/SETUP!$C$13,2))))</f>
        <v>0</v>
      </c>
      <c r="K256" s="14" t="str">
        <f>IF(SUM(C256:H256)=0,"",IF(T256=0,LOOKUP(C256,Accounts!$A$10:$A$84,Accounts!$B$10:$B$84),"Error!  Invalid Account Number"))</f>
        <v/>
      </c>
      <c r="L256" s="30">
        <f t="shared" si="20"/>
        <v>0</v>
      </c>
      <c r="M256" s="152">
        <f t="shared" si="23"/>
        <v>0</v>
      </c>
      <c r="N256" s="43"/>
      <c r="O256" s="92"/>
      <c r="P256" s="150"/>
      <c r="Q256" s="156">
        <f t="shared" si="25"/>
        <v>0</v>
      </c>
      <c r="R256" s="161">
        <f t="shared" si="22"/>
        <v>0</v>
      </c>
      <c r="S256" s="15">
        <f>SUMIF(Accounts!A$10:A$84,C256,Accounts!A$10:A$84)</f>
        <v>0</v>
      </c>
      <c r="T256" s="15">
        <f t="shared" si="24"/>
        <v>0</v>
      </c>
      <c r="U256" s="15">
        <f t="shared" si="21"/>
        <v>0</v>
      </c>
    </row>
    <row r="257" spans="1:21">
      <c r="A257" s="56"/>
      <c r="B257" s="3"/>
      <c r="C257" s="216"/>
      <c r="D257" s="102"/>
      <c r="E257" s="102"/>
      <c r="F257" s="103"/>
      <c r="G257" s="131"/>
      <c r="H257" s="2"/>
      <c r="I257" s="107">
        <f>IF(F257="",SUMIF(Accounts!$A$10:$A$84,C257,Accounts!$D$10:$D$84),0)</f>
        <v>0</v>
      </c>
      <c r="J257" s="30">
        <f>IF(H257&lt;&gt;"",ROUND(H257*(1-F257-I257),2),IF(SETUP!$C$10&lt;&gt;"Y",0,IF(SUMIF(Accounts!A$10:A$84,C257,Accounts!Q$10:Q$84)=1,0,ROUND((D257-E257)*(1-F257-I257)/SETUP!$C$13,2))))</f>
        <v>0</v>
      </c>
      <c r="K257" s="14" t="str">
        <f>IF(SUM(C257:H257)=0,"",IF(T257=0,LOOKUP(C257,Accounts!$A$10:$A$84,Accounts!$B$10:$B$84),"Error!  Invalid Account Number"))</f>
        <v/>
      </c>
      <c r="L257" s="30">
        <f t="shared" si="20"/>
        <v>0</v>
      </c>
      <c r="M257" s="152">
        <f t="shared" si="23"/>
        <v>0</v>
      </c>
      <c r="N257" s="43"/>
      <c r="O257" s="92"/>
      <c r="P257" s="150"/>
      <c r="Q257" s="156">
        <f t="shared" si="25"/>
        <v>0</v>
      </c>
      <c r="R257" s="161">
        <f t="shared" si="22"/>
        <v>0</v>
      </c>
      <c r="S257" s="15">
        <f>SUMIF(Accounts!A$10:A$84,C257,Accounts!A$10:A$84)</f>
        <v>0</v>
      </c>
      <c r="T257" s="15">
        <f t="shared" si="24"/>
        <v>0</v>
      </c>
      <c r="U257" s="15">
        <f t="shared" si="21"/>
        <v>0</v>
      </c>
    </row>
    <row r="258" spans="1:21">
      <c r="A258" s="56"/>
      <c r="B258" s="3"/>
      <c r="C258" s="216"/>
      <c r="D258" s="102"/>
      <c r="E258" s="102"/>
      <c r="F258" s="103"/>
      <c r="G258" s="131"/>
      <c r="H258" s="2"/>
      <c r="I258" s="107">
        <f>IF(F258="",SUMIF(Accounts!$A$10:$A$84,C258,Accounts!$D$10:$D$84),0)</f>
        <v>0</v>
      </c>
      <c r="J258" s="30">
        <f>IF(H258&lt;&gt;"",ROUND(H258*(1-F258-I258),2),IF(SETUP!$C$10&lt;&gt;"Y",0,IF(SUMIF(Accounts!A$10:A$84,C258,Accounts!Q$10:Q$84)=1,0,ROUND((D258-E258)*(1-F258-I258)/SETUP!$C$13,2))))</f>
        <v>0</v>
      </c>
      <c r="K258" s="14" t="str">
        <f>IF(SUM(C258:H258)=0,"",IF(T258=0,LOOKUP(C258,Accounts!$A$10:$A$84,Accounts!$B$10:$B$84),"Error!  Invalid Account Number"))</f>
        <v/>
      </c>
      <c r="L258" s="30">
        <f t="shared" si="20"/>
        <v>0</v>
      </c>
      <c r="M258" s="152">
        <f t="shared" si="23"/>
        <v>0</v>
      </c>
      <c r="N258" s="43"/>
      <c r="O258" s="92"/>
      <c r="P258" s="150"/>
      <c r="Q258" s="156">
        <f t="shared" si="25"/>
        <v>0</v>
      </c>
      <c r="R258" s="161">
        <f t="shared" si="22"/>
        <v>0</v>
      </c>
      <c r="S258" s="15">
        <f>SUMIF(Accounts!A$10:A$84,C258,Accounts!A$10:A$84)</f>
        <v>0</v>
      </c>
      <c r="T258" s="15">
        <f t="shared" si="24"/>
        <v>0</v>
      </c>
      <c r="U258" s="15">
        <f t="shared" si="21"/>
        <v>0</v>
      </c>
    </row>
    <row r="259" spans="1:21">
      <c r="A259" s="56"/>
      <c r="B259" s="3"/>
      <c r="C259" s="216"/>
      <c r="D259" s="102"/>
      <c r="E259" s="102"/>
      <c r="F259" s="103"/>
      <c r="G259" s="131"/>
      <c r="H259" s="2"/>
      <c r="I259" s="107">
        <f>IF(F259="",SUMIF(Accounts!$A$10:$A$84,C259,Accounts!$D$10:$D$84),0)</f>
        <v>0</v>
      </c>
      <c r="J259" s="30">
        <f>IF(H259&lt;&gt;"",ROUND(H259*(1-F259-I259),2),IF(SETUP!$C$10&lt;&gt;"Y",0,IF(SUMIF(Accounts!A$10:A$84,C259,Accounts!Q$10:Q$84)=1,0,ROUND((D259-E259)*(1-F259-I259)/SETUP!$C$13,2))))</f>
        <v>0</v>
      </c>
      <c r="K259" s="14" t="str">
        <f>IF(SUM(C259:H259)=0,"",IF(T259=0,LOOKUP(C259,Accounts!$A$10:$A$84,Accounts!$B$10:$B$84),"Error!  Invalid Account Number"))</f>
        <v/>
      </c>
      <c r="L259" s="30">
        <f t="shared" si="20"/>
        <v>0</v>
      </c>
      <c r="M259" s="152">
        <f t="shared" si="23"/>
        <v>0</v>
      </c>
      <c r="N259" s="43"/>
      <c r="O259" s="92"/>
      <c r="P259" s="150"/>
      <c r="Q259" s="156">
        <f t="shared" si="25"/>
        <v>0</v>
      </c>
      <c r="R259" s="161">
        <f t="shared" si="22"/>
        <v>0</v>
      </c>
      <c r="S259" s="15">
        <f>SUMIF(Accounts!A$10:A$84,C259,Accounts!A$10:A$84)</f>
        <v>0</v>
      </c>
      <c r="T259" s="15">
        <f t="shared" si="24"/>
        <v>0</v>
      </c>
      <c r="U259" s="15">
        <f t="shared" si="21"/>
        <v>0</v>
      </c>
    </row>
    <row r="260" spans="1:21">
      <c r="A260" s="56"/>
      <c r="B260" s="3"/>
      <c r="C260" s="216"/>
      <c r="D260" s="102"/>
      <c r="E260" s="102"/>
      <c r="F260" s="103"/>
      <c r="G260" s="131"/>
      <c r="H260" s="2"/>
      <c r="I260" s="107">
        <f>IF(F260="",SUMIF(Accounts!$A$10:$A$84,C260,Accounts!$D$10:$D$84),0)</f>
        <v>0</v>
      </c>
      <c r="J260" s="30">
        <f>IF(H260&lt;&gt;"",ROUND(H260*(1-F260-I260),2),IF(SETUP!$C$10&lt;&gt;"Y",0,IF(SUMIF(Accounts!A$10:A$84,C260,Accounts!Q$10:Q$84)=1,0,ROUND((D260-E260)*(1-F260-I260)/SETUP!$C$13,2))))</f>
        <v>0</v>
      </c>
      <c r="K260" s="14" t="str">
        <f>IF(SUM(C260:H260)=0,"",IF(T260=0,LOOKUP(C260,Accounts!$A$10:$A$84,Accounts!$B$10:$B$84),"Error!  Invalid Account Number"))</f>
        <v/>
      </c>
      <c r="L260" s="30">
        <f t="shared" si="20"/>
        <v>0</v>
      </c>
      <c r="M260" s="152">
        <f t="shared" si="23"/>
        <v>0</v>
      </c>
      <c r="N260" s="43"/>
      <c r="O260" s="92"/>
      <c r="P260" s="150"/>
      <c r="Q260" s="156">
        <f t="shared" si="25"/>
        <v>0</v>
      </c>
      <c r="R260" s="161">
        <f t="shared" si="22"/>
        <v>0</v>
      </c>
      <c r="S260" s="15">
        <f>SUMIF(Accounts!A$10:A$84,C260,Accounts!A$10:A$84)</f>
        <v>0</v>
      </c>
      <c r="T260" s="15">
        <f t="shared" si="24"/>
        <v>0</v>
      </c>
      <c r="U260" s="15">
        <f t="shared" si="21"/>
        <v>0</v>
      </c>
    </row>
    <row r="261" spans="1:21">
      <c r="A261" s="56"/>
      <c r="B261" s="3"/>
      <c r="C261" s="216"/>
      <c r="D261" s="102"/>
      <c r="E261" s="102"/>
      <c r="F261" s="103"/>
      <c r="G261" s="131"/>
      <c r="H261" s="2"/>
      <c r="I261" s="107">
        <f>IF(F261="",SUMIF(Accounts!$A$10:$A$84,C261,Accounts!$D$10:$D$84),0)</f>
        <v>0</v>
      </c>
      <c r="J261" s="30">
        <f>IF(H261&lt;&gt;"",ROUND(H261*(1-F261-I261),2),IF(SETUP!$C$10&lt;&gt;"Y",0,IF(SUMIF(Accounts!A$10:A$84,C261,Accounts!Q$10:Q$84)=1,0,ROUND((D261-E261)*(1-F261-I261)/SETUP!$C$13,2))))</f>
        <v>0</v>
      </c>
      <c r="K261" s="14" t="str">
        <f>IF(SUM(C261:H261)=0,"",IF(T261=0,LOOKUP(C261,Accounts!$A$10:$A$84,Accounts!$B$10:$B$84),"Error!  Invalid Account Number"))</f>
        <v/>
      </c>
      <c r="L261" s="30">
        <f t="shared" si="20"/>
        <v>0</v>
      </c>
      <c r="M261" s="152">
        <f t="shared" si="23"/>
        <v>0</v>
      </c>
      <c r="N261" s="43"/>
      <c r="O261" s="92"/>
      <c r="P261" s="150"/>
      <c r="Q261" s="156">
        <f t="shared" si="25"/>
        <v>0</v>
      </c>
      <c r="R261" s="161">
        <f t="shared" si="22"/>
        <v>0</v>
      </c>
      <c r="S261" s="15">
        <f>SUMIF(Accounts!A$10:A$84,C261,Accounts!A$10:A$84)</f>
        <v>0</v>
      </c>
      <c r="T261" s="15">
        <f t="shared" si="24"/>
        <v>0</v>
      </c>
      <c r="U261" s="15">
        <f t="shared" si="21"/>
        <v>0</v>
      </c>
    </row>
    <row r="262" spans="1:21">
      <c r="A262" s="56"/>
      <c r="B262" s="3"/>
      <c r="C262" s="216"/>
      <c r="D262" s="102"/>
      <c r="E262" s="102"/>
      <c r="F262" s="103"/>
      <c r="G262" s="131"/>
      <c r="H262" s="2"/>
      <c r="I262" s="107">
        <f>IF(F262="",SUMIF(Accounts!$A$10:$A$84,C262,Accounts!$D$10:$D$84),0)</f>
        <v>0</v>
      </c>
      <c r="J262" s="30">
        <f>IF(H262&lt;&gt;"",ROUND(H262*(1-F262-I262),2),IF(SETUP!$C$10&lt;&gt;"Y",0,IF(SUMIF(Accounts!A$10:A$84,C262,Accounts!Q$10:Q$84)=1,0,ROUND((D262-E262)*(1-F262-I262)/SETUP!$C$13,2))))</f>
        <v>0</v>
      </c>
      <c r="K262" s="14" t="str">
        <f>IF(SUM(C262:H262)=0,"",IF(T262=0,LOOKUP(C262,Accounts!$A$10:$A$84,Accounts!$B$10:$B$84),"Error!  Invalid Account Number"))</f>
        <v/>
      </c>
      <c r="L262" s="30">
        <f t="shared" si="20"/>
        <v>0</v>
      </c>
      <c r="M262" s="152">
        <f t="shared" si="23"/>
        <v>0</v>
      </c>
      <c r="N262" s="43"/>
      <c r="O262" s="92"/>
      <c r="P262" s="150"/>
      <c r="Q262" s="156">
        <f t="shared" si="25"/>
        <v>0</v>
      </c>
      <c r="R262" s="161">
        <f t="shared" si="22"/>
        <v>0</v>
      </c>
      <c r="S262" s="15">
        <f>SUMIF(Accounts!A$10:A$84,C262,Accounts!A$10:A$84)</f>
        <v>0</v>
      </c>
      <c r="T262" s="15">
        <f t="shared" si="24"/>
        <v>0</v>
      </c>
      <c r="U262" s="15">
        <f t="shared" si="21"/>
        <v>0</v>
      </c>
    </row>
    <row r="263" spans="1:21">
      <c r="A263" s="56"/>
      <c r="B263" s="3"/>
      <c r="C263" s="216"/>
      <c r="D263" s="102"/>
      <c r="E263" s="102"/>
      <c r="F263" s="103"/>
      <c r="G263" s="131"/>
      <c r="H263" s="2"/>
      <c r="I263" s="107">
        <f>IF(F263="",SUMIF(Accounts!$A$10:$A$84,C263,Accounts!$D$10:$D$84),0)</f>
        <v>0</v>
      </c>
      <c r="J263" s="30">
        <f>IF(H263&lt;&gt;"",ROUND(H263*(1-F263-I263),2),IF(SETUP!$C$10&lt;&gt;"Y",0,IF(SUMIF(Accounts!A$10:A$84,C263,Accounts!Q$10:Q$84)=1,0,ROUND((D263-E263)*(1-F263-I263)/SETUP!$C$13,2))))</f>
        <v>0</v>
      </c>
      <c r="K263" s="14" t="str">
        <f>IF(SUM(C263:H263)=0,"",IF(T263=0,LOOKUP(C263,Accounts!$A$10:$A$84,Accounts!$B$10:$B$84),"Error!  Invalid Account Number"))</f>
        <v/>
      </c>
      <c r="L263" s="30">
        <f t="shared" si="20"/>
        <v>0</v>
      </c>
      <c r="M263" s="152">
        <f t="shared" si="23"/>
        <v>0</v>
      </c>
      <c r="N263" s="43"/>
      <c r="O263" s="92"/>
      <c r="P263" s="150"/>
      <c r="Q263" s="156">
        <f t="shared" si="25"/>
        <v>0</v>
      </c>
      <c r="R263" s="161">
        <f t="shared" si="22"/>
        <v>0</v>
      </c>
      <c r="S263" s="15">
        <f>SUMIF(Accounts!A$10:A$84,C263,Accounts!A$10:A$84)</f>
        <v>0</v>
      </c>
      <c r="T263" s="15">
        <f t="shared" si="24"/>
        <v>0</v>
      </c>
      <c r="U263" s="15">
        <f t="shared" si="21"/>
        <v>0</v>
      </c>
    </row>
    <row r="264" spans="1:21">
      <c r="A264" s="56"/>
      <c r="B264" s="3"/>
      <c r="C264" s="216"/>
      <c r="D264" s="102"/>
      <c r="E264" s="102"/>
      <c r="F264" s="103"/>
      <c r="G264" s="131"/>
      <c r="H264" s="2"/>
      <c r="I264" s="107">
        <f>IF(F264="",SUMIF(Accounts!$A$10:$A$84,C264,Accounts!$D$10:$D$84),0)</f>
        <v>0</v>
      </c>
      <c r="J264" s="30">
        <f>IF(H264&lt;&gt;"",ROUND(H264*(1-F264-I264),2),IF(SETUP!$C$10&lt;&gt;"Y",0,IF(SUMIF(Accounts!A$10:A$84,C264,Accounts!Q$10:Q$84)=1,0,ROUND((D264-E264)*(1-F264-I264)/SETUP!$C$13,2))))</f>
        <v>0</v>
      </c>
      <c r="K264" s="14" t="str">
        <f>IF(SUM(C264:H264)=0,"",IF(T264=0,LOOKUP(C264,Accounts!$A$10:$A$84,Accounts!$B$10:$B$84),"Error!  Invalid Account Number"))</f>
        <v/>
      </c>
      <c r="L264" s="30">
        <f t="shared" ref="L264:L327" si="26">D264-E264-J264-M264</f>
        <v>0</v>
      </c>
      <c r="M264" s="152">
        <f t="shared" si="23"/>
        <v>0</v>
      </c>
      <c r="N264" s="43"/>
      <c r="O264" s="92"/>
      <c r="P264" s="150"/>
      <c r="Q264" s="156">
        <f t="shared" si="25"/>
        <v>0</v>
      </c>
      <c r="R264" s="161">
        <f t="shared" si="22"/>
        <v>0</v>
      </c>
      <c r="S264" s="15">
        <f>SUMIF(Accounts!A$10:A$84,C264,Accounts!A$10:A$84)</f>
        <v>0</v>
      </c>
      <c r="T264" s="15">
        <f t="shared" si="24"/>
        <v>0</v>
      </c>
      <c r="U264" s="15">
        <f t="shared" ref="U264:U327" si="27">IF(OR(AND(D264-E264&lt;0,J264&gt;0),AND(D264-E264&gt;0,J264&lt;0)),1,0)</f>
        <v>0</v>
      </c>
    </row>
    <row r="265" spans="1:21">
      <c r="A265" s="56"/>
      <c r="B265" s="3"/>
      <c r="C265" s="216"/>
      <c r="D265" s="102"/>
      <c r="E265" s="102"/>
      <c r="F265" s="103"/>
      <c r="G265" s="131"/>
      <c r="H265" s="2"/>
      <c r="I265" s="107">
        <f>IF(F265="",SUMIF(Accounts!$A$10:$A$84,C265,Accounts!$D$10:$D$84),0)</f>
        <v>0</v>
      </c>
      <c r="J265" s="30">
        <f>IF(H265&lt;&gt;"",ROUND(H265*(1-F265-I265),2),IF(SETUP!$C$10&lt;&gt;"Y",0,IF(SUMIF(Accounts!A$10:A$84,C265,Accounts!Q$10:Q$84)=1,0,ROUND((D265-E265)*(1-F265-I265)/SETUP!$C$13,2))))</f>
        <v>0</v>
      </c>
      <c r="K265" s="14" t="str">
        <f>IF(SUM(C265:H265)=0,"",IF(T265=0,LOOKUP(C265,Accounts!$A$10:$A$84,Accounts!$B$10:$B$84),"Error!  Invalid Account Number"))</f>
        <v/>
      </c>
      <c r="L265" s="30">
        <f t="shared" si="26"/>
        <v>0</v>
      </c>
      <c r="M265" s="152">
        <f t="shared" si="23"/>
        <v>0</v>
      </c>
      <c r="N265" s="43"/>
      <c r="O265" s="92"/>
      <c r="P265" s="150"/>
      <c r="Q265" s="156">
        <f t="shared" si="25"/>
        <v>0</v>
      </c>
      <c r="R265" s="161">
        <f t="shared" ref="R265:R328" si="28">J265+Q265</f>
        <v>0</v>
      </c>
      <c r="S265" s="15">
        <f>SUMIF(Accounts!A$10:A$84,C265,Accounts!A$10:A$84)</f>
        <v>0</v>
      </c>
      <c r="T265" s="15">
        <f t="shared" si="24"/>
        <v>0</v>
      </c>
      <c r="U265" s="15">
        <f t="shared" si="27"/>
        <v>0</v>
      </c>
    </row>
    <row r="266" spans="1:21">
      <c r="A266" s="56"/>
      <c r="B266" s="3"/>
      <c r="C266" s="216"/>
      <c r="D266" s="102"/>
      <c r="E266" s="102"/>
      <c r="F266" s="103"/>
      <c r="G266" s="131"/>
      <c r="H266" s="2"/>
      <c r="I266" s="107">
        <f>IF(F266="",SUMIF(Accounts!$A$10:$A$84,C266,Accounts!$D$10:$D$84),0)</f>
        <v>0</v>
      </c>
      <c r="J266" s="30">
        <f>IF(H266&lt;&gt;"",ROUND(H266*(1-F266-I266),2),IF(SETUP!$C$10&lt;&gt;"Y",0,IF(SUMIF(Accounts!A$10:A$84,C266,Accounts!Q$10:Q$84)=1,0,ROUND((D266-E266)*(1-F266-I266)/SETUP!$C$13,2))))</f>
        <v>0</v>
      </c>
      <c r="K266" s="14" t="str">
        <f>IF(SUM(C266:H266)=0,"",IF(T266=0,LOOKUP(C266,Accounts!$A$10:$A$84,Accounts!$B$10:$B$84),"Error!  Invalid Account Number"))</f>
        <v/>
      </c>
      <c r="L266" s="30">
        <f t="shared" si="26"/>
        <v>0</v>
      </c>
      <c r="M266" s="152">
        <f t="shared" ref="M266:M329" si="29">ROUND((D266-E266)*(F266+I266),2)</f>
        <v>0</v>
      </c>
      <c r="N266" s="43"/>
      <c r="O266" s="92"/>
      <c r="P266" s="150"/>
      <c r="Q266" s="156">
        <f t="shared" si="25"/>
        <v>0</v>
      </c>
      <c r="R266" s="161">
        <f t="shared" si="28"/>
        <v>0</v>
      </c>
      <c r="S266" s="15">
        <f>SUMIF(Accounts!A$10:A$84,C266,Accounts!A$10:A$84)</f>
        <v>0</v>
      </c>
      <c r="T266" s="15">
        <f t="shared" ref="T266:T329" si="30">IF(AND(SUM(D266:H266)&lt;&gt;0,C266=0),1,IF(S266=C266,0,1))</f>
        <v>0</v>
      </c>
      <c r="U266" s="15">
        <f t="shared" si="27"/>
        <v>0</v>
      </c>
    </row>
    <row r="267" spans="1:21">
      <c r="A267" s="56"/>
      <c r="B267" s="3"/>
      <c r="C267" s="216"/>
      <c r="D267" s="102"/>
      <c r="E267" s="102"/>
      <c r="F267" s="103"/>
      <c r="G267" s="131"/>
      <c r="H267" s="2"/>
      <c r="I267" s="107">
        <f>IF(F267="",SUMIF(Accounts!$A$10:$A$84,C267,Accounts!$D$10:$D$84),0)</f>
        <v>0</v>
      </c>
      <c r="J267" s="30">
        <f>IF(H267&lt;&gt;"",ROUND(H267*(1-F267-I267),2),IF(SETUP!$C$10&lt;&gt;"Y",0,IF(SUMIF(Accounts!A$10:A$84,C267,Accounts!Q$10:Q$84)=1,0,ROUND((D267-E267)*(1-F267-I267)/SETUP!$C$13,2))))</f>
        <v>0</v>
      </c>
      <c r="K267" s="14" t="str">
        <f>IF(SUM(C267:H267)=0,"",IF(T267=0,LOOKUP(C267,Accounts!$A$10:$A$84,Accounts!$B$10:$B$84),"Error!  Invalid Account Number"))</f>
        <v/>
      </c>
      <c r="L267" s="30">
        <f t="shared" si="26"/>
        <v>0</v>
      </c>
      <c r="M267" s="152">
        <f t="shared" si="29"/>
        <v>0</v>
      </c>
      <c r="N267" s="43"/>
      <c r="O267" s="92"/>
      <c r="P267" s="150"/>
      <c r="Q267" s="156">
        <f t="shared" ref="Q267:Q330" si="31">IF(AND(C267&gt;=101,C267&lt;=120),-J267,0)</f>
        <v>0</v>
      </c>
      <c r="R267" s="161">
        <f t="shared" si="28"/>
        <v>0</v>
      </c>
      <c r="S267" s="15">
        <f>SUMIF(Accounts!A$10:A$84,C267,Accounts!A$10:A$84)</f>
        <v>0</v>
      </c>
      <c r="T267" s="15">
        <f t="shared" si="30"/>
        <v>0</v>
      </c>
      <c r="U267" s="15">
        <f t="shared" si="27"/>
        <v>0</v>
      </c>
    </row>
    <row r="268" spans="1:21">
      <c r="A268" s="56"/>
      <c r="B268" s="3"/>
      <c r="C268" s="216"/>
      <c r="D268" s="102"/>
      <c r="E268" s="102"/>
      <c r="F268" s="103"/>
      <c r="G268" s="131"/>
      <c r="H268" s="2"/>
      <c r="I268" s="107">
        <f>IF(F268="",SUMIF(Accounts!$A$10:$A$84,C268,Accounts!$D$10:$D$84),0)</f>
        <v>0</v>
      </c>
      <c r="J268" s="30">
        <f>IF(H268&lt;&gt;"",ROUND(H268*(1-F268-I268),2),IF(SETUP!$C$10&lt;&gt;"Y",0,IF(SUMIF(Accounts!A$10:A$84,C268,Accounts!Q$10:Q$84)=1,0,ROUND((D268-E268)*(1-F268-I268)/SETUP!$C$13,2))))</f>
        <v>0</v>
      </c>
      <c r="K268" s="14" t="str">
        <f>IF(SUM(C268:H268)=0,"",IF(T268=0,LOOKUP(C268,Accounts!$A$10:$A$84,Accounts!$B$10:$B$84),"Error!  Invalid Account Number"))</f>
        <v/>
      </c>
      <c r="L268" s="30">
        <f t="shared" si="26"/>
        <v>0</v>
      </c>
      <c r="M268" s="152">
        <f t="shared" si="29"/>
        <v>0</v>
      </c>
      <c r="N268" s="43"/>
      <c r="O268" s="92"/>
      <c r="P268" s="150"/>
      <c r="Q268" s="156">
        <f t="shared" si="31"/>
        <v>0</v>
      </c>
      <c r="R268" s="161">
        <f t="shared" si="28"/>
        <v>0</v>
      </c>
      <c r="S268" s="15">
        <f>SUMIF(Accounts!A$10:A$84,C268,Accounts!A$10:A$84)</f>
        <v>0</v>
      </c>
      <c r="T268" s="15">
        <f t="shared" si="30"/>
        <v>0</v>
      </c>
      <c r="U268" s="15">
        <f t="shared" si="27"/>
        <v>0</v>
      </c>
    </row>
    <row r="269" spans="1:21">
      <c r="A269" s="56"/>
      <c r="B269" s="3"/>
      <c r="C269" s="216"/>
      <c r="D269" s="102"/>
      <c r="E269" s="102"/>
      <c r="F269" s="103"/>
      <c r="G269" s="131"/>
      <c r="H269" s="2"/>
      <c r="I269" s="107">
        <f>IF(F269="",SUMIF(Accounts!$A$10:$A$84,C269,Accounts!$D$10:$D$84),0)</f>
        <v>0</v>
      </c>
      <c r="J269" s="30">
        <f>IF(H269&lt;&gt;"",ROUND(H269*(1-F269-I269),2),IF(SETUP!$C$10&lt;&gt;"Y",0,IF(SUMIF(Accounts!A$10:A$84,C269,Accounts!Q$10:Q$84)=1,0,ROUND((D269-E269)*(1-F269-I269)/SETUP!$C$13,2))))</f>
        <v>0</v>
      </c>
      <c r="K269" s="14" t="str">
        <f>IF(SUM(C269:H269)=0,"",IF(T269=0,LOOKUP(C269,Accounts!$A$10:$A$84,Accounts!$B$10:$B$84),"Error!  Invalid Account Number"))</f>
        <v/>
      </c>
      <c r="L269" s="30">
        <f t="shared" si="26"/>
        <v>0</v>
      </c>
      <c r="M269" s="152">
        <f t="shared" si="29"/>
        <v>0</v>
      </c>
      <c r="N269" s="43"/>
      <c r="O269" s="92"/>
      <c r="P269" s="150"/>
      <c r="Q269" s="156">
        <f t="shared" si="31"/>
        <v>0</v>
      </c>
      <c r="R269" s="161">
        <f t="shared" si="28"/>
        <v>0</v>
      </c>
      <c r="S269" s="15">
        <f>SUMIF(Accounts!A$10:A$84,C269,Accounts!A$10:A$84)</f>
        <v>0</v>
      </c>
      <c r="T269" s="15">
        <f t="shared" si="30"/>
        <v>0</v>
      </c>
      <c r="U269" s="15">
        <f t="shared" si="27"/>
        <v>0</v>
      </c>
    </row>
    <row r="270" spans="1:21">
      <c r="A270" s="56"/>
      <c r="B270" s="3"/>
      <c r="C270" s="216"/>
      <c r="D270" s="102"/>
      <c r="E270" s="102"/>
      <c r="F270" s="103"/>
      <c r="G270" s="131"/>
      <c r="H270" s="2"/>
      <c r="I270" s="107">
        <f>IF(F270="",SUMIF(Accounts!$A$10:$A$84,C270,Accounts!$D$10:$D$84),0)</f>
        <v>0</v>
      </c>
      <c r="J270" s="30">
        <f>IF(H270&lt;&gt;"",ROUND(H270*(1-F270-I270),2),IF(SETUP!$C$10&lt;&gt;"Y",0,IF(SUMIF(Accounts!A$10:A$84,C270,Accounts!Q$10:Q$84)=1,0,ROUND((D270-E270)*(1-F270-I270)/SETUP!$C$13,2))))</f>
        <v>0</v>
      </c>
      <c r="K270" s="14" t="str">
        <f>IF(SUM(C270:H270)=0,"",IF(T270=0,LOOKUP(C270,Accounts!$A$10:$A$84,Accounts!$B$10:$B$84),"Error!  Invalid Account Number"))</f>
        <v/>
      </c>
      <c r="L270" s="30">
        <f t="shared" si="26"/>
        <v>0</v>
      </c>
      <c r="M270" s="152">
        <f t="shared" si="29"/>
        <v>0</v>
      </c>
      <c r="N270" s="43"/>
      <c r="O270" s="92"/>
      <c r="P270" s="150"/>
      <c r="Q270" s="156">
        <f t="shared" si="31"/>
        <v>0</v>
      </c>
      <c r="R270" s="161">
        <f t="shared" si="28"/>
        <v>0</v>
      </c>
      <c r="S270" s="15">
        <f>SUMIF(Accounts!A$10:A$84,C270,Accounts!A$10:A$84)</f>
        <v>0</v>
      </c>
      <c r="T270" s="15">
        <f t="shared" si="30"/>
        <v>0</v>
      </c>
      <c r="U270" s="15">
        <f t="shared" si="27"/>
        <v>0</v>
      </c>
    </row>
    <row r="271" spans="1:21">
      <c r="A271" s="56"/>
      <c r="B271" s="3"/>
      <c r="C271" s="216"/>
      <c r="D271" s="102"/>
      <c r="E271" s="102"/>
      <c r="F271" s="103"/>
      <c r="G271" s="131"/>
      <c r="H271" s="2"/>
      <c r="I271" s="107">
        <f>IF(F271="",SUMIF(Accounts!$A$10:$A$84,C271,Accounts!$D$10:$D$84),0)</f>
        <v>0</v>
      </c>
      <c r="J271" s="30">
        <f>IF(H271&lt;&gt;"",ROUND(H271*(1-F271-I271),2),IF(SETUP!$C$10&lt;&gt;"Y",0,IF(SUMIF(Accounts!A$10:A$84,C271,Accounts!Q$10:Q$84)=1,0,ROUND((D271-E271)*(1-F271-I271)/SETUP!$C$13,2))))</f>
        <v>0</v>
      </c>
      <c r="K271" s="14" t="str">
        <f>IF(SUM(C271:H271)=0,"",IF(T271=0,LOOKUP(C271,Accounts!$A$10:$A$84,Accounts!$B$10:$B$84),"Error!  Invalid Account Number"))</f>
        <v/>
      </c>
      <c r="L271" s="30">
        <f t="shared" si="26"/>
        <v>0</v>
      </c>
      <c r="M271" s="152">
        <f t="shared" si="29"/>
        <v>0</v>
      </c>
      <c r="N271" s="43"/>
      <c r="O271" s="92"/>
      <c r="P271" s="150"/>
      <c r="Q271" s="156">
        <f t="shared" si="31"/>
        <v>0</v>
      </c>
      <c r="R271" s="161">
        <f t="shared" si="28"/>
        <v>0</v>
      </c>
      <c r="S271" s="15">
        <f>SUMIF(Accounts!A$10:A$84,C271,Accounts!A$10:A$84)</f>
        <v>0</v>
      </c>
      <c r="T271" s="15">
        <f t="shared" si="30"/>
        <v>0</v>
      </c>
      <c r="U271" s="15">
        <f t="shared" si="27"/>
        <v>0</v>
      </c>
    </row>
    <row r="272" spans="1:21">
      <c r="A272" s="56"/>
      <c r="B272" s="3"/>
      <c r="C272" s="216"/>
      <c r="D272" s="102"/>
      <c r="E272" s="102"/>
      <c r="F272" s="103"/>
      <c r="G272" s="131"/>
      <c r="H272" s="2"/>
      <c r="I272" s="107">
        <f>IF(F272="",SUMIF(Accounts!$A$10:$A$84,C272,Accounts!$D$10:$D$84),0)</f>
        <v>0</v>
      </c>
      <c r="J272" s="30">
        <f>IF(H272&lt;&gt;"",ROUND(H272*(1-F272-I272),2),IF(SETUP!$C$10&lt;&gt;"Y",0,IF(SUMIF(Accounts!A$10:A$84,C272,Accounts!Q$10:Q$84)=1,0,ROUND((D272-E272)*(1-F272-I272)/SETUP!$C$13,2))))</f>
        <v>0</v>
      </c>
      <c r="K272" s="14" t="str">
        <f>IF(SUM(C272:H272)=0,"",IF(T272=0,LOOKUP(C272,Accounts!$A$10:$A$84,Accounts!$B$10:$B$84),"Error!  Invalid Account Number"))</f>
        <v/>
      </c>
      <c r="L272" s="30">
        <f t="shared" si="26"/>
        <v>0</v>
      </c>
      <c r="M272" s="152">
        <f t="shared" si="29"/>
        <v>0</v>
      </c>
      <c r="N272" s="43"/>
      <c r="O272" s="92"/>
      <c r="P272" s="150"/>
      <c r="Q272" s="156">
        <f t="shared" si="31"/>
        <v>0</v>
      </c>
      <c r="R272" s="161">
        <f t="shared" si="28"/>
        <v>0</v>
      </c>
      <c r="S272" s="15">
        <f>SUMIF(Accounts!A$10:A$84,C272,Accounts!A$10:A$84)</f>
        <v>0</v>
      </c>
      <c r="T272" s="15">
        <f t="shared" si="30"/>
        <v>0</v>
      </c>
      <c r="U272" s="15">
        <f t="shared" si="27"/>
        <v>0</v>
      </c>
    </row>
    <row r="273" spans="1:21">
      <c r="A273" s="56"/>
      <c r="B273" s="3"/>
      <c r="C273" s="216"/>
      <c r="D273" s="102"/>
      <c r="E273" s="102"/>
      <c r="F273" s="103"/>
      <c r="G273" s="131"/>
      <c r="H273" s="2"/>
      <c r="I273" s="107">
        <f>IF(F273="",SUMIF(Accounts!$A$10:$A$84,C273,Accounts!$D$10:$D$84),0)</f>
        <v>0</v>
      </c>
      <c r="J273" s="30">
        <f>IF(H273&lt;&gt;"",ROUND(H273*(1-F273-I273),2),IF(SETUP!$C$10&lt;&gt;"Y",0,IF(SUMIF(Accounts!A$10:A$84,C273,Accounts!Q$10:Q$84)=1,0,ROUND((D273-E273)*(1-F273-I273)/SETUP!$C$13,2))))</f>
        <v>0</v>
      </c>
      <c r="K273" s="14" t="str">
        <f>IF(SUM(C273:H273)=0,"",IF(T273=0,LOOKUP(C273,Accounts!$A$10:$A$84,Accounts!$B$10:$B$84),"Error!  Invalid Account Number"))</f>
        <v/>
      </c>
      <c r="L273" s="30">
        <f t="shared" si="26"/>
        <v>0</v>
      </c>
      <c r="M273" s="152">
        <f t="shared" si="29"/>
        <v>0</v>
      </c>
      <c r="N273" s="43"/>
      <c r="O273" s="92"/>
      <c r="P273" s="150"/>
      <c r="Q273" s="156">
        <f t="shared" si="31"/>
        <v>0</v>
      </c>
      <c r="R273" s="161">
        <f t="shared" si="28"/>
        <v>0</v>
      </c>
      <c r="S273" s="15">
        <f>SUMIF(Accounts!A$10:A$84,C273,Accounts!A$10:A$84)</f>
        <v>0</v>
      </c>
      <c r="T273" s="15">
        <f t="shared" si="30"/>
        <v>0</v>
      </c>
      <c r="U273" s="15">
        <f t="shared" si="27"/>
        <v>0</v>
      </c>
    </row>
    <row r="274" spans="1:21">
      <c r="A274" s="56"/>
      <c r="B274" s="3"/>
      <c r="C274" s="216"/>
      <c r="D274" s="102"/>
      <c r="E274" s="102"/>
      <c r="F274" s="103"/>
      <c r="G274" s="131"/>
      <c r="H274" s="2"/>
      <c r="I274" s="107">
        <f>IF(F274="",SUMIF(Accounts!$A$10:$A$84,C274,Accounts!$D$10:$D$84),0)</f>
        <v>0</v>
      </c>
      <c r="J274" s="30">
        <f>IF(H274&lt;&gt;"",ROUND(H274*(1-F274-I274),2),IF(SETUP!$C$10&lt;&gt;"Y",0,IF(SUMIF(Accounts!A$10:A$84,C274,Accounts!Q$10:Q$84)=1,0,ROUND((D274-E274)*(1-F274-I274)/SETUP!$C$13,2))))</f>
        <v>0</v>
      </c>
      <c r="K274" s="14" t="str">
        <f>IF(SUM(C274:H274)=0,"",IF(T274=0,LOOKUP(C274,Accounts!$A$10:$A$84,Accounts!$B$10:$B$84),"Error!  Invalid Account Number"))</f>
        <v/>
      </c>
      <c r="L274" s="30">
        <f t="shared" si="26"/>
        <v>0</v>
      </c>
      <c r="M274" s="152">
        <f t="shared" si="29"/>
        <v>0</v>
      </c>
      <c r="N274" s="43"/>
      <c r="O274" s="92"/>
      <c r="P274" s="150"/>
      <c r="Q274" s="156">
        <f t="shared" si="31"/>
        <v>0</v>
      </c>
      <c r="R274" s="161">
        <f t="shared" si="28"/>
        <v>0</v>
      </c>
      <c r="S274" s="15">
        <f>SUMIF(Accounts!A$10:A$84,C274,Accounts!A$10:A$84)</f>
        <v>0</v>
      </c>
      <c r="T274" s="15">
        <f t="shared" si="30"/>
        <v>0</v>
      </c>
      <c r="U274" s="15">
        <f t="shared" si="27"/>
        <v>0</v>
      </c>
    </row>
    <row r="275" spans="1:21">
      <c r="A275" s="56"/>
      <c r="B275" s="3"/>
      <c r="C275" s="216"/>
      <c r="D275" s="102"/>
      <c r="E275" s="102"/>
      <c r="F275" s="103"/>
      <c r="G275" s="131"/>
      <c r="H275" s="2"/>
      <c r="I275" s="107">
        <f>IF(F275="",SUMIF(Accounts!$A$10:$A$84,C275,Accounts!$D$10:$D$84),0)</f>
        <v>0</v>
      </c>
      <c r="J275" s="30">
        <f>IF(H275&lt;&gt;"",ROUND(H275*(1-F275-I275),2),IF(SETUP!$C$10&lt;&gt;"Y",0,IF(SUMIF(Accounts!A$10:A$84,C275,Accounts!Q$10:Q$84)=1,0,ROUND((D275-E275)*(1-F275-I275)/SETUP!$C$13,2))))</f>
        <v>0</v>
      </c>
      <c r="K275" s="14" t="str">
        <f>IF(SUM(C275:H275)=0,"",IF(T275=0,LOOKUP(C275,Accounts!$A$10:$A$84,Accounts!$B$10:$B$84),"Error!  Invalid Account Number"))</f>
        <v/>
      </c>
      <c r="L275" s="30">
        <f t="shared" si="26"/>
        <v>0</v>
      </c>
      <c r="M275" s="152">
        <f t="shared" si="29"/>
        <v>0</v>
      </c>
      <c r="N275" s="43"/>
      <c r="O275" s="92"/>
      <c r="P275" s="150"/>
      <c r="Q275" s="156">
        <f t="shared" si="31"/>
        <v>0</v>
      </c>
      <c r="R275" s="161">
        <f t="shared" si="28"/>
        <v>0</v>
      </c>
      <c r="S275" s="15">
        <f>SUMIF(Accounts!A$10:A$84,C275,Accounts!A$10:A$84)</f>
        <v>0</v>
      </c>
      <c r="T275" s="15">
        <f t="shared" si="30"/>
        <v>0</v>
      </c>
      <c r="U275" s="15">
        <f t="shared" si="27"/>
        <v>0</v>
      </c>
    </row>
    <row r="276" spans="1:21">
      <c r="A276" s="56"/>
      <c r="B276" s="3"/>
      <c r="C276" s="216"/>
      <c r="D276" s="102"/>
      <c r="E276" s="102"/>
      <c r="F276" s="103"/>
      <c r="G276" s="131"/>
      <c r="H276" s="2"/>
      <c r="I276" s="107">
        <f>IF(F276="",SUMIF(Accounts!$A$10:$A$84,C276,Accounts!$D$10:$D$84),0)</f>
        <v>0</v>
      </c>
      <c r="J276" s="30">
        <f>IF(H276&lt;&gt;"",ROUND(H276*(1-F276-I276),2),IF(SETUP!$C$10&lt;&gt;"Y",0,IF(SUMIF(Accounts!A$10:A$84,C276,Accounts!Q$10:Q$84)=1,0,ROUND((D276-E276)*(1-F276-I276)/SETUP!$C$13,2))))</f>
        <v>0</v>
      </c>
      <c r="K276" s="14" t="str">
        <f>IF(SUM(C276:H276)=0,"",IF(T276=0,LOOKUP(C276,Accounts!$A$10:$A$84,Accounts!$B$10:$B$84),"Error!  Invalid Account Number"))</f>
        <v/>
      </c>
      <c r="L276" s="30">
        <f t="shared" si="26"/>
        <v>0</v>
      </c>
      <c r="M276" s="152">
        <f t="shared" si="29"/>
        <v>0</v>
      </c>
      <c r="N276" s="43"/>
      <c r="O276" s="92"/>
      <c r="P276" s="150"/>
      <c r="Q276" s="156">
        <f t="shared" si="31"/>
        <v>0</v>
      </c>
      <c r="R276" s="161">
        <f t="shared" si="28"/>
        <v>0</v>
      </c>
      <c r="S276" s="15">
        <f>SUMIF(Accounts!A$10:A$84,C276,Accounts!A$10:A$84)</f>
        <v>0</v>
      </c>
      <c r="T276" s="15">
        <f t="shared" si="30"/>
        <v>0</v>
      </c>
      <c r="U276" s="15">
        <f t="shared" si="27"/>
        <v>0</v>
      </c>
    </row>
    <row r="277" spans="1:21">
      <c r="A277" s="56"/>
      <c r="B277" s="3"/>
      <c r="C277" s="216"/>
      <c r="D277" s="102"/>
      <c r="E277" s="102"/>
      <c r="F277" s="103"/>
      <c r="G277" s="131"/>
      <c r="H277" s="2"/>
      <c r="I277" s="107">
        <f>IF(F277="",SUMIF(Accounts!$A$10:$A$84,C277,Accounts!$D$10:$D$84),0)</f>
        <v>0</v>
      </c>
      <c r="J277" s="30">
        <f>IF(H277&lt;&gt;"",ROUND(H277*(1-F277-I277),2),IF(SETUP!$C$10&lt;&gt;"Y",0,IF(SUMIF(Accounts!A$10:A$84,C277,Accounts!Q$10:Q$84)=1,0,ROUND((D277-E277)*(1-F277-I277)/SETUP!$C$13,2))))</f>
        <v>0</v>
      </c>
      <c r="K277" s="14" t="str">
        <f>IF(SUM(C277:H277)=0,"",IF(T277=0,LOOKUP(C277,Accounts!$A$10:$A$84,Accounts!$B$10:$B$84),"Error!  Invalid Account Number"))</f>
        <v/>
      </c>
      <c r="L277" s="30">
        <f t="shared" si="26"/>
        <v>0</v>
      </c>
      <c r="M277" s="152">
        <f t="shared" si="29"/>
        <v>0</v>
      </c>
      <c r="N277" s="43"/>
      <c r="O277" s="92"/>
      <c r="P277" s="150"/>
      <c r="Q277" s="156">
        <f t="shared" si="31"/>
        <v>0</v>
      </c>
      <c r="R277" s="161">
        <f t="shared" si="28"/>
        <v>0</v>
      </c>
      <c r="S277" s="15">
        <f>SUMIF(Accounts!A$10:A$84,C277,Accounts!A$10:A$84)</f>
        <v>0</v>
      </c>
      <c r="T277" s="15">
        <f t="shared" si="30"/>
        <v>0</v>
      </c>
      <c r="U277" s="15">
        <f t="shared" si="27"/>
        <v>0</v>
      </c>
    </row>
    <row r="278" spans="1:21">
      <c r="A278" s="56"/>
      <c r="B278" s="3"/>
      <c r="C278" s="216"/>
      <c r="D278" s="102"/>
      <c r="E278" s="102"/>
      <c r="F278" s="103"/>
      <c r="G278" s="131"/>
      <c r="H278" s="2"/>
      <c r="I278" s="107">
        <f>IF(F278="",SUMIF(Accounts!$A$10:$A$84,C278,Accounts!$D$10:$D$84),0)</f>
        <v>0</v>
      </c>
      <c r="J278" s="30">
        <f>IF(H278&lt;&gt;"",ROUND(H278*(1-F278-I278),2),IF(SETUP!$C$10&lt;&gt;"Y",0,IF(SUMIF(Accounts!A$10:A$84,C278,Accounts!Q$10:Q$84)=1,0,ROUND((D278-E278)*(1-F278-I278)/SETUP!$C$13,2))))</f>
        <v>0</v>
      </c>
      <c r="K278" s="14" t="str">
        <f>IF(SUM(C278:H278)=0,"",IF(T278=0,LOOKUP(C278,Accounts!$A$10:$A$84,Accounts!$B$10:$B$84),"Error!  Invalid Account Number"))</f>
        <v/>
      </c>
      <c r="L278" s="30">
        <f t="shared" si="26"/>
        <v>0</v>
      </c>
      <c r="M278" s="152">
        <f t="shared" si="29"/>
        <v>0</v>
      </c>
      <c r="N278" s="43"/>
      <c r="O278" s="92"/>
      <c r="P278" s="150"/>
      <c r="Q278" s="156">
        <f t="shared" si="31"/>
        <v>0</v>
      </c>
      <c r="R278" s="161">
        <f t="shared" si="28"/>
        <v>0</v>
      </c>
      <c r="S278" s="15">
        <f>SUMIF(Accounts!A$10:A$84,C278,Accounts!A$10:A$84)</f>
        <v>0</v>
      </c>
      <c r="T278" s="15">
        <f t="shared" si="30"/>
        <v>0</v>
      </c>
      <c r="U278" s="15">
        <f t="shared" si="27"/>
        <v>0</v>
      </c>
    </row>
    <row r="279" spans="1:21">
      <c r="A279" s="56"/>
      <c r="B279" s="3"/>
      <c r="C279" s="216"/>
      <c r="D279" s="102"/>
      <c r="E279" s="102"/>
      <c r="F279" s="103"/>
      <c r="G279" s="131"/>
      <c r="H279" s="2"/>
      <c r="I279" s="107">
        <f>IF(F279="",SUMIF(Accounts!$A$10:$A$84,C279,Accounts!$D$10:$D$84),0)</f>
        <v>0</v>
      </c>
      <c r="J279" s="30">
        <f>IF(H279&lt;&gt;"",ROUND(H279*(1-F279-I279),2),IF(SETUP!$C$10&lt;&gt;"Y",0,IF(SUMIF(Accounts!A$10:A$84,C279,Accounts!Q$10:Q$84)=1,0,ROUND((D279-E279)*(1-F279-I279)/SETUP!$C$13,2))))</f>
        <v>0</v>
      </c>
      <c r="K279" s="14" t="str">
        <f>IF(SUM(C279:H279)=0,"",IF(T279=0,LOOKUP(C279,Accounts!$A$10:$A$84,Accounts!$B$10:$B$84),"Error!  Invalid Account Number"))</f>
        <v/>
      </c>
      <c r="L279" s="30">
        <f t="shared" si="26"/>
        <v>0</v>
      </c>
      <c r="M279" s="152">
        <f t="shared" si="29"/>
        <v>0</v>
      </c>
      <c r="N279" s="43"/>
      <c r="O279" s="92"/>
      <c r="P279" s="150"/>
      <c r="Q279" s="156">
        <f t="shared" si="31"/>
        <v>0</v>
      </c>
      <c r="R279" s="161">
        <f t="shared" si="28"/>
        <v>0</v>
      </c>
      <c r="S279" s="15">
        <f>SUMIF(Accounts!A$10:A$84,C279,Accounts!A$10:A$84)</f>
        <v>0</v>
      </c>
      <c r="T279" s="15">
        <f t="shared" si="30"/>
        <v>0</v>
      </c>
      <c r="U279" s="15">
        <f t="shared" si="27"/>
        <v>0</v>
      </c>
    </row>
    <row r="280" spans="1:21">
      <c r="A280" s="56"/>
      <c r="B280" s="3"/>
      <c r="C280" s="216"/>
      <c r="D280" s="102"/>
      <c r="E280" s="102"/>
      <c r="F280" s="103"/>
      <c r="G280" s="131"/>
      <c r="H280" s="2"/>
      <c r="I280" s="107">
        <f>IF(F280="",SUMIF(Accounts!$A$10:$A$84,C280,Accounts!$D$10:$D$84),0)</f>
        <v>0</v>
      </c>
      <c r="J280" s="30">
        <f>IF(H280&lt;&gt;"",ROUND(H280*(1-F280-I280),2),IF(SETUP!$C$10&lt;&gt;"Y",0,IF(SUMIF(Accounts!A$10:A$84,C280,Accounts!Q$10:Q$84)=1,0,ROUND((D280-E280)*(1-F280-I280)/SETUP!$C$13,2))))</f>
        <v>0</v>
      </c>
      <c r="K280" s="14" t="str">
        <f>IF(SUM(C280:H280)=0,"",IF(T280=0,LOOKUP(C280,Accounts!$A$10:$A$84,Accounts!$B$10:$B$84),"Error!  Invalid Account Number"))</f>
        <v/>
      </c>
      <c r="L280" s="30">
        <f t="shared" si="26"/>
        <v>0</v>
      </c>
      <c r="M280" s="152">
        <f t="shared" si="29"/>
        <v>0</v>
      </c>
      <c r="N280" s="43"/>
      <c r="O280" s="92"/>
      <c r="P280" s="150"/>
      <c r="Q280" s="156">
        <f t="shared" si="31"/>
        <v>0</v>
      </c>
      <c r="R280" s="161">
        <f t="shared" si="28"/>
        <v>0</v>
      </c>
      <c r="S280" s="15">
        <f>SUMIF(Accounts!A$10:A$84,C280,Accounts!A$10:A$84)</f>
        <v>0</v>
      </c>
      <c r="T280" s="15">
        <f t="shared" si="30"/>
        <v>0</v>
      </c>
      <c r="U280" s="15">
        <f t="shared" si="27"/>
        <v>0</v>
      </c>
    </row>
    <row r="281" spans="1:21">
      <c r="A281" s="56"/>
      <c r="B281" s="3"/>
      <c r="C281" s="216"/>
      <c r="D281" s="102"/>
      <c r="E281" s="102"/>
      <c r="F281" s="103"/>
      <c r="G281" s="131"/>
      <c r="H281" s="2"/>
      <c r="I281" s="107">
        <f>IF(F281="",SUMIF(Accounts!$A$10:$A$84,C281,Accounts!$D$10:$D$84),0)</f>
        <v>0</v>
      </c>
      <c r="J281" s="30">
        <f>IF(H281&lt;&gt;"",ROUND(H281*(1-F281-I281),2),IF(SETUP!$C$10&lt;&gt;"Y",0,IF(SUMIF(Accounts!A$10:A$84,C281,Accounts!Q$10:Q$84)=1,0,ROUND((D281-E281)*(1-F281-I281)/SETUP!$C$13,2))))</f>
        <v>0</v>
      </c>
      <c r="K281" s="14" t="str">
        <f>IF(SUM(C281:H281)=0,"",IF(T281=0,LOOKUP(C281,Accounts!$A$10:$A$84,Accounts!$B$10:$B$84),"Error!  Invalid Account Number"))</f>
        <v/>
      </c>
      <c r="L281" s="30">
        <f t="shared" si="26"/>
        <v>0</v>
      </c>
      <c r="M281" s="152">
        <f t="shared" si="29"/>
        <v>0</v>
      </c>
      <c r="N281" s="43"/>
      <c r="O281" s="92"/>
      <c r="P281" s="150"/>
      <c r="Q281" s="156">
        <f t="shared" si="31"/>
        <v>0</v>
      </c>
      <c r="R281" s="161">
        <f t="shared" si="28"/>
        <v>0</v>
      </c>
      <c r="S281" s="15">
        <f>SUMIF(Accounts!A$10:A$84,C281,Accounts!A$10:A$84)</f>
        <v>0</v>
      </c>
      <c r="T281" s="15">
        <f t="shared" si="30"/>
        <v>0</v>
      </c>
      <c r="U281" s="15">
        <f t="shared" si="27"/>
        <v>0</v>
      </c>
    </row>
    <row r="282" spans="1:21">
      <c r="A282" s="56"/>
      <c r="B282" s="3"/>
      <c r="C282" s="216"/>
      <c r="D282" s="102"/>
      <c r="E282" s="102"/>
      <c r="F282" s="103"/>
      <c r="G282" s="131"/>
      <c r="H282" s="2"/>
      <c r="I282" s="107">
        <f>IF(F282="",SUMIF(Accounts!$A$10:$A$84,C282,Accounts!$D$10:$D$84),0)</f>
        <v>0</v>
      </c>
      <c r="J282" s="30">
        <f>IF(H282&lt;&gt;"",ROUND(H282*(1-F282-I282),2),IF(SETUP!$C$10&lt;&gt;"Y",0,IF(SUMIF(Accounts!A$10:A$84,C282,Accounts!Q$10:Q$84)=1,0,ROUND((D282-E282)*(1-F282-I282)/SETUP!$C$13,2))))</f>
        <v>0</v>
      </c>
      <c r="K282" s="14" t="str">
        <f>IF(SUM(C282:H282)=0,"",IF(T282=0,LOOKUP(C282,Accounts!$A$10:$A$84,Accounts!$B$10:$B$84),"Error!  Invalid Account Number"))</f>
        <v/>
      </c>
      <c r="L282" s="30">
        <f t="shared" si="26"/>
        <v>0</v>
      </c>
      <c r="M282" s="152">
        <f t="shared" si="29"/>
        <v>0</v>
      </c>
      <c r="N282" s="43"/>
      <c r="O282" s="92"/>
      <c r="P282" s="150"/>
      <c r="Q282" s="156">
        <f t="shared" si="31"/>
        <v>0</v>
      </c>
      <c r="R282" s="161">
        <f t="shared" si="28"/>
        <v>0</v>
      </c>
      <c r="S282" s="15">
        <f>SUMIF(Accounts!A$10:A$84,C282,Accounts!A$10:A$84)</f>
        <v>0</v>
      </c>
      <c r="T282" s="15">
        <f t="shared" si="30"/>
        <v>0</v>
      </c>
      <c r="U282" s="15">
        <f t="shared" si="27"/>
        <v>0</v>
      </c>
    </row>
    <row r="283" spans="1:21">
      <c r="A283" s="56"/>
      <c r="B283" s="3"/>
      <c r="C283" s="216"/>
      <c r="D283" s="102"/>
      <c r="E283" s="102"/>
      <c r="F283" s="103"/>
      <c r="G283" s="131"/>
      <c r="H283" s="2"/>
      <c r="I283" s="107">
        <f>IF(F283="",SUMIF(Accounts!$A$10:$A$84,C283,Accounts!$D$10:$D$84),0)</f>
        <v>0</v>
      </c>
      <c r="J283" s="30">
        <f>IF(H283&lt;&gt;"",ROUND(H283*(1-F283-I283),2),IF(SETUP!$C$10&lt;&gt;"Y",0,IF(SUMIF(Accounts!A$10:A$84,C283,Accounts!Q$10:Q$84)=1,0,ROUND((D283-E283)*(1-F283-I283)/SETUP!$C$13,2))))</f>
        <v>0</v>
      </c>
      <c r="K283" s="14" t="str">
        <f>IF(SUM(C283:H283)=0,"",IF(T283=0,LOOKUP(C283,Accounts!$A$10:$A$84,Accounts!$B$10:$B$84),"Error!  Invalid Account Number"))</f>
        <v/>
      </c>
      <c r="L283" s="30">
        <f t="shared" si="26"/>
        <v>0</v>
      </c>
      <c r="M283" s="152">
        <f t="shared" si="29"/>
        <v>0</v>
      </c>
      <c r="N283" s="43"/>
      <c r="O283" s="92"/>
      <c r="P283" s="150"/>
      <c r="Q283" s="156">
        <f t="shared" si="31"/>
        <v>0</v>
      </c>
      <c r="R283" s="161">
        <f t="shared" si="28"/>
        <v>0</v>
      </c>
      <c r="S283" s="15">
        <f>SUMIF(Accounts!A$10:A$84,C283,Accounts!A$10:A$84)</f>
        <v>0</v>
      </c>
      <c r="T283" s="15">
        <f t="shared" si="30"/>
        <v>0</v>
      </c>
      <c r="U283" s="15">
        <f t="shared" si="27"/>
        <v>0</v>
      </c>
    </row>
    <row r="284" spans="1:21">
      <c r="A284" s="56"/>
      <c r="B284" s="3"/>
      <c r="C284" s="216"/>
      <c r="D284" s="102"/>
      <c r="E284" s="102"/>
      <c r="F284" s="103"/>
      <c r="G284" s="131"/>
      <c r="H284" s="2"/>
      <c r="I284" s="107">
        <f>IF(F284="",SUMIF(Accounts!$A$10:$A$84,C284,Accounts!$D$10:$D$84),0)</f>
        <v>0</v>
      </c>
      <c r="J284" s="30">
        <f>IF(H284&lt;&gt;"",ROUND(H284*(1-F284-I284),2),IF(SETUP!$C$10&lt;&gt;"Y",0,IF(SUMIF(Accounts!A$10:A$84,C284,Accounts!Q$10:Q$84)=1,0,ROUND((D284-E284)*(1-F284-I284)/SETUP!$C$13,2))))</f>
        <v>0</v>
      </c>
      <c r="K284" s="14" t="str">
        <f>IF(SUM(C284:H284)=0,"",IF(T284=0,LOOKUP(C284,Accounts!$A$10:$A$84,Accounts!$B$10:$B$84),"Error!  Invalid Account Number"))</f>
        <v/>
      </c>
      <c r="L284" s="30">
        <f t="shared" si="26"/>
        <v>0</v>
      </c>
      <c r="M284" s="152">
        <f t="shared" si="29"/>
        <v>0</v>
      </c>
      <c r="N284" s="43"/>
      <c r="O284" s="92"/>
      <c r="P284" s="150"/>
      <c r="Q284" s="156">
        <f t="shared" si="31"/>
        <v>0</v>
      </c>
      <c r="R284" s="161">
        <f t="shared" si="28"/>
        <v>0</v>
      </c>
      <c r="S284" s="15">
        <f>SUMIF(Accounts!A$10:A$84,C284,Accounts!A$10:A$84)</f>
        <v>0</v>
      </c>
      <c r="T284" s="15">
        <f t="shared" si="30"/>
        <v>0</v>
      </c>
      <c r="U284" s="15">
        <f t="shared" si="27"/>
        <v>0</v>
      </c>
    </row>
    <row r="285" spans="1:21">
      <c r="A285" s="56"/>
      <c r="B285" s="3"/>
      <c r="C285" s="216"/>
      <c r="D285" s="102"/>
      <c r="E285" s="102"/>
      <c r="F285" s="103"/>
      <c r="G285" s="131"/>
      <c r="H285" s="2"/>
      <c r="I285" s="107">
        <f>IF(F285="",SUMIF(Accounts!$A$10:$A$84,C285,Accounts!$D$10:$D$84),0)</f>
        <v>0</v>
      </c>
      <c r="J285" s="30">
        <f>IF(H285&lt;&gt;"",ROUND(H285*(1-F285-I285),2),IF(SETUP!$C$10&lt;&gt;"Y",0,IF(SUMIF(Accounts!A$10:A$84,C285,Accounts!Q$10:Q$84)=1,0,ROUND((D285-E285)*(1-F285-I285)/SETUP!$C$13,2))))</f>
        <v>0</v>
      </c>
      <c r="K285" s="14" t="str">
        <f>IF(SUM(C285:H285)=0,"",IF(T285=0,LOOKUP(C285,Accounts!$A$10:$A$84,Accounts!$B$10:$B$84),"Error!  Invalid Account Number"))</f>
        <v/>
      </c>
      <c r="L285" s="30">
        <f t="shared" si="26"/>
        <v>0</v>
      </c>
      <c r="M285" s="152">
        <f t="shared" si="29"/>
        <v>0</v>
      </c>
      <c r="N285" s="43"/>
      <c r="O285" s="92"/>
      <c r="P285" s="150"/>
      <c r="Q285" s="156">
        <f t="shared" si="31"/>
        <v>0</v>
      </c>
      <c r="R285" s="161">
        <f t="shared" si="28"/>
        <v>0</v>
      </c>
      <c r="S285" s="15">
        <f>SUMIF(Accounts!A$10:A$84,C285,Accounts!A$10:A$84)</f>
        <v>0</v>
      </c>
      <c r="T285" s="15">
        <f t="shared" si="30"/>
        <v>0</v>
      </c>
      <c r="U285" s="15">
        <f t="shared" si="27"/>
        <v>0</v>
      </c>
    </row>
    <row r="286" spans="1:21">
      <c r="A286" s="56"/>
      <c r="B286" s="3"/>
      <c r="C286" s="216"/>
      <c r="D286" s="102"/>
      <c r="E286" s="102"/>
      <c r="F286" s="103"/>
      <c r="G286" s="131"/>
      <c r="H286" s="2"/>
      <c r="I286" s="107">
        <f>IF(F286="",SUMIF(Accounts!$A$10:$A$84,C286,Accounts!$D$10:$D$84),0)</f>
        <v>0</v>
      </c>
      <c r="J286" s="30">
        <f>IF(H286&lt;&gt;"",ROUND(H286*(1-F286-I286),2),IF(SETUP!$C$10&lt;&gt;"Y",0,IF(SUMIF(Accounts!A$10:A$84,C286,Accounts!Q$10:Q$84)=1,0,ROUND((D286-E286)*(1-F286-I286)/SETUP!$C$13,2))))</f>
        <v>0</v>
      </c>
      <c r="K286" s="14" t="str">
        <f>IF(SUM(C286:H286)=0,"",IF(T286=0,LOOKUP(C286,Accounts!$A$10:$A$84,Accounts!$B$10:$B$84),"Error!  Invalid Account Number"))</f>
        <v/>
      </c>
      <c r="L286" s="30">
        <f t="shared" si="26"/>
        <v>0</v>
      </c>
      <c r="M286" s="152">
        <f t="shared" si="29"/>
        <v>0</v>
      </c>
      <c r="N286" s="43"/>
      <c r="O286" s="92"/>
      <c r="P286" s="150"/>
      <c r="Q286" s="156">
        <f t="shared" si="31"/>
        <v>0</v>
      </c>
      <c r="R286" s="161">
        <f t="shared" si="28"/>
        <v>0</v>
      </c>
      <c r="S286" s="15">
        <f>SUMIF(Accounts!A$10:A$84,C286,Accounts!A$10:A$84)</f>
        <v>0</v>
      </c>
      <c r="T286" s="15">
        <f t="shared" si="30"/>
        <v>0</v>
      </c>
      <c r="U286" s="15">
        <f t="shared" si="27"/>
        <v>0</v>
      </c>
    </row>
    <row r="287" spans="1:21">
      <c r="A287" s="56"/>
      <c r="B287" s="3"/>
      <c r="C287" s="216"/>
      <c r="D287" s="102"/>
      <c r="E287" s="102"/>
      <c r="F287" s="103"/>
      <c r="G287" s="131"/>
      <c r="H287" s="2"/>
      <c r="I287" s="107">
        <f>IF(F287="",SUMIF(Accounts!$A$10:$A$84,C287,Accounts!$D$10:$D$84),0)</f>
        <v>0</v>
      </c>
      <c r="J287" s="30">
        <f>IF(H287&lt;&gt;"",ROUND(H287*(1-F287-I287),2),IF(SETUP!$C$10&lt;&gt;"Y",0,IF(SUMIF(Accounts!A$10:A$84,C287,Accounts!Q$10:Q$84)=1,0,ROUND((D287-E287)*(1-F287-I287)/SETUP!$C$13,2))))</f>
        <v>0</v>
      </c>
      <c r="K287" s="14" t="str">
        <f>IF(SUM(C287:H287)=0,"",IF(T287=0,LOOKUP(C287,Accounts!$A$10:$A$84,Accounts!$B$10:$B$84),"Error!  Invalid Account Number"))</f>
        <v/>
      </c>
      <c r="L287" s="30">
        <f t="shared" si="26"/>
        <v>0</v>
      </c>
      <c r="M287" s="152">
        <f t="shared" si="29"/>
        <v>0</v>
      </c>
      <c r="N287" s="43"/>
      <c r="O287" s="92"/>
      <c r="P287" s="150"/>
      <c r="Q287" s="156">
        <f t="shared" si="31"/>
        <v>0</v>
      </c>
      <c r="R287" s="161">
        <f t="shared" si="28"/>
        <v>0</v>
      </c>
      <c r="S287" s="15">
        <f>SUMIF(Accounts!A$10:A$84,C287,Accounts!A$10:A$84)</f>
        <v>0</v>
      </c>
      <c r="T287" s="15">
        <f t="shared" si="30"/>
        <v>0</v>
      </c>
      <c r="U287" s="15">
        <f t="shared" si="27"/>
        <v>0</v>
      </c>
    </row>
    <row r="288" spans="1:21">
      <c r="A288" s="56"/>
      <c r="B288" s="3"/>
      <c r="C288" s="216"/>
      <c r="D288" s="102"/>
      <c r="E288" s="102"/>
      <c r="F288" s="103"/>
      <c r="G288" s="131"/>
      <c r="H288" s="2"/>
      <c r="I288" s="107">
        <f>IF(F288="",SUMIF(Accounts!$A$10:$A$84,C288,Accounts!$D$10:$D$84),0)</f>
        <v>0</v>
      </c>
      <c r="J288" s="30">
        <f>IF(H288&lt;&gt;"",ROUND(H288*(1-F288-I288),2),IF(SETUP!$C$10&lt;&gt;"Y",0,IF(SUMIF(Accounts!A$10:A$84,C288,Accounts!Q$10:Q$84)=1,0,ROUND((D288-E288)*(1-F288-I288)/SETUP!$C$13,2))))</f>
        <v>0</v>
      </c>
      <c r="K288" s="14" t="str">
        <f>IF(SUM(C288:H288)=0,"",IF(T288=0,LOOKUP(C288,Accounts!$A$10:$A$84,Accounts!$B$10:$B$84),"Error!  Invalid Account Number"))</f>
        <v/>
      </c>
      <c r="L288" s="30">
        <f t="shared" si="26"/>
        <v>0</v>
      </c>
      <c r="M288" s="152">
        <f t="shared" si="29"/>
        <v>0</v>
      </c>
      <c r="N288" s="43"/>
      <c r="O288" s="92"/>
      <c r="P288" s="150"/>
      <c r="Q288" s="156">
        <f t="shared" si="31"/>
        <v>0</v>
      </c>
      <c r="R288" s="161">
        <f t="shared" si="28"/>
        <v>0</v>
      </c>
      <c r="S288" s="15">
        <f>SUMIF(Accounts!A$10:A$84,C288,Accounts!A$10:A$84)</f>
        <v>0</v>
      </c>
      <c r="T288" s="15">
        <f t="shared" si="30"/>
        <v>0</v>
      </c>
      <c r="U288" s="15">
        <f t="shared" si="27"/>
        <v>0</v>
      </c>
    </row>
    <row r="289" spans="1:21">
      <c r="A289" s="56"/>
      <c r="B289" s="3"/>
      <c r="C289" s="216"/>
      <c r="D289" s="102"/>
      <c r="E289" s="102"/>
      <c r="F289" s="103"/>
      <c r="G289" s="131"/>
      <c r="H289" s="2"/>
      <c r="I289" s="107">
        <f>IF(F289="",SUMIF(Accounts!$A$10:$A$84,C289,Accounts!$D$10:$D$84),0)</f>
        <v>0</v>
      </c>
      <c r="J289" s="30">
        <f>IF(H289&lt;&gt;"",ROUND(H289*(1-F289-I289),2),IF(SETUP!$C$10&lt;&gt;"Y",0,IF(SUMIF(Accounts!A$10:A$84,C289,Accounts!Q$10:Q$84)=1,0,ROUND((D289-E289)*(1-F289-I289)/SETUP!$C$13,2))))</f>
        <v>0</v>
      </c>
      <c r="K289" s="14" t="str">
        <f>IF(SUM(C289:H289)=0,"",IF(T289=0,LOOKUP(C289,Accounts!$A$10:$A$84,Accounts!$B$10:$B$84),"Error!  Invalid Account Number"))</f>
        <v/>
      </c>
      <c r="L289" s="30">
        <f t="shared" si="26"/>
        <v>0</v>
      </c>
      <c r="M289" s="152">
        <f t="shared" si="29"/>
        <v>0</v>
      </c>
      <c r="N289" s="43"/>
      <c r="O289" s="92"/>
      <c r="P289" s="150"/>
      <c r="Q289" s="156">
        <f t="shared" si="31"/>
        <v>0</v>
      </c>
      <c r="R289" s="161">
        <f t="shared" si="28"/>
        <v>0</v>
      </c>
      <c r="S289" s="15">
        <f>SUMIF(Accounts!A$10:A$84,C289,Accounts!A$10:A$84)</f>
        <v>0</v>
      </c>
      <c r="T289" s="15">
        <f t="shared" si="30"/>
        <v>0</v>
      </c>
      <c r="U289" s="15">
        <f t="shared" si="27"/>
        <v>0</v>
      </c>
    </row>
    <row r="290" spans="1:21">
      <c r="A290" s="56"/>
      <c r="B290" s="3"/>
      <c r="C290" s="216"/>
      <c r="D290" s="102"/>
      <c r="E290" s="102"/>
      <c r="F290" s="103"/>
      <c r="G290" s="131"/>
      <c r="H290" s="2"/>
      <c r="I290" s="107">
        <f>IF(F290="",SUMIF(Accounts!$A$10:$A$84,C290,Accounts!$D$10:$D$84),0)</f>
        <v>0</v>
      </c>
      <c r="J290" s="30">
        <f>IF(H290&lt;&gt;"",ROUND(H290*(1-F290-I290),2),IF(SETUP!$C$10&lt;&gt;"Y",0,IF(SUMIF(Accounts!A$10:A$84,C290,Accounts!Q$10:Q$84)=1,0,ROUND((D290-E290)*(1-F290-I290)/SETUP!$C$13,2))))</f>
        <v>0</v>
      </c>
      <c r="K290" s="14" t="str">
        <f>IF(SUM(C290:H290)=0,"",IF(T290=0,LOOKUP(C290,Accounts!$A$10:$A$84,Accounts!$B$10:$B$84),"Error!  Invalid Account Number"))</f>
        <v/>
      </c>
      <c r="L290" s="30">
        <f t="shared" si="26"/>
        <v>0</v>
      </c>
      <c r="M290" s="152">
        <f t="shared" si="29"/>
        <v>0</v>
      </c>
      <c r="N290" s="43"/>
      <c r="O290" s="92"/>
      <c r="P290" s="150"/>
      <c r="Q290" s="156">
        <f t="shared" si="31"/>
        <v>0</v>
      </c>
      <c r="R290" s="161">
        <f t="shared" si="28"/>
        <v>0</v>
      </c>
      <c r="S290" s="15">
        <f>SUMIF(Accounts!A$10:A$84,C290,Accounts!A$10:A$84)</f>
        <v>0</v>
      </c>
      <c r="T290" s="15">
        <f t="shared" si="30"/>
        <v>0</v>
      </c>
      <c r="U290" s="15">
        <f t="shared" si="27"/>
        <v>0</v>
      </c>
    </row>
    <row r="291" spans="1:21">
      <c r="A291" s="56"/>
      <c r="B291" s="3"/>
      <c r="C291" s="216"/>
      <c r="D291" s="102"/>
      <c r="E291" s="102"/>
      <c r="F291" s="103"/>
      <c r="G291" s="131"/>
      <c r="H291" s="2"/>
      <c r="I291" s="107">
        <f>IF(F291="",SUMIF(Accounts!$A$10:$A$84,C291,Accounts!$D$10:$D$84),0)</f>
        <v>0</v>
      </c>
      <c r="J291" s="30">
        <f>IF(H291&lt;&gt;"",ROUND(H291*(1-F291-I291),2),IF(SETUP!$C$10&lt;&gt;"Y",0,IF(SUMIF(Accounts!A$10:A$84,C291,Accounts!Q$10:Q$84)=1,0,ROUND((D291-E291)*(1-F291-I291)/SETUP!$C$13,2))))</f>
        <v>0</v>
      </c>
      <c r="K291" s="14" t="str">
        <f>IF(SUM(C291:H291)=0,"",IF(T291=0,LOOKUP(C291,Accounts!$A$10:$A$84,Accounts!$B$10:$B$84),"Error!  Invalid Account Number"))</f>
        <v/>
      </c>
      <c r="L291" s="30">
        <f t="shared" si="26"/>
        <v>0</v>
      </c>
      <c r="M291" s="152">
        <f t="shared" si="29"/>
        <v>0</v>
      </c>
      <c r="N291" s="43"/>
      <c r="O291" s="92"/>
      <c r="P291" s="150"/>
      <c r="Q291" s="156">
        <f t="shared" si="31"/>
        <v>0</v>
      </c>
      <c r="R291" s="161">
        <f t="shared" si="28"/>
        <v>0</v>
      </c>
      <c r="S291" s="15">
        <f>SUMIF(Accounts!A$10:A$84,C291,Accounts!A$10:A$84)</f>
        <v>0</v>
      </c>
      <c r="T291" s="15">
        <f t="shared" si="30"/>
        <v>0</v>
      </c>
      <c r="U291" s="15">
        <f t="shared" si="27"/>
        <v>0</v>
      </c>
    </row>
    <row r="292" spans="1:21">
      <c r="A292" s="56"/>
      <c r="B292" s="3"/>
      <c r="C292" s="216"/>
      <c r="D292" s="102"/>
      <c r="E292" s="102"/>
      <c r="F292" s="103"/>
      <c r="G292" s="131"/>
      <c r="H292" s="2"/>
      <c r="I292" s="107">
        <f>IF(F292="",SUMIF(Accounts!$A$10:$A$84,C292,Accounts!$D$10:$D$84),0)</f>
        <v>0</v>
      </c>
      <c r="J292" s="30">
        <f>IF(H292&lt;&gt;"",ROUND(H292*(1-F292-I292),2),IF(SETUP!$C$10&lt;&gt;"Y",0,IF(SUMIF(Accounts!A$10:A$84,C292,Accounts!Q$10:Q$84)=1,0,ROUND((D292-E292)*(1-F292-I292)/SETUP!$C$13,2))))</f>
        <v>0</v>
      </c>
      <c r="K292" s="14" t="str">
        <f>IF(SUM(C292:H292)=0,"",IF(T292=0,LOOKUP(C292,Accounts!$A$10:$A$84,Accounts!$B$10:$B$84),"Error!  Invalid Account Number"))</f>
        <v/>
      </c>
      <c r="L292" s="30">
        <f t="shared" si="26"/>
        <v>0</v>
      </c>
      <c r="M292" s="152">
        <f t="shared" si="29"/>
        <v>0</v>
      </c>
      <c r="N292" s="43"/>
      <c r="O292" s="92"/>
      <c r="P292" s="150"/>
      <c r="Q292" s="156">
        <f t="shared" si="31"/>
        <v>0</v>
      </c>
      <c r="R292" s="161">
        <f t="shared" si="28"/>
        <v>0</v>
      </c>
      <c r="S292" s="15">
        <f>SUMIF(Accounts!A$10:A$84,C292,Accounts!A$10:A$84)</f>
        <v>0</v>
      </c>
      <c r="T292" s="15">
        <f t="shared" si="30"/>
        <v>0</v>
      </c>
      <c r="U292" s="15">
        <f t="shared" si="27"/>
        <v>0</v>
      </c>
    </row>
    <row r="293" spans="1:21">
      <c r="A293" s="56"/>
      <c r="B293" s="3"/>
      <c r="C293" s="216"/>
      <c r="D293" s="102"/>
      <c r="E293" s="102"/>
      <c r="F293" s="103"/>
      <c r="G293" s="131"/>
      <c r="H293" s="2"/>
      <c r="I293" s="107">
        <f>IF(F293="",SUMIF(Accounts!$A$10:$A$84,C293,Accounts!$D$10:$D$84),0)</f>
        <v>0</v>
      </c>
      <c r="J293" s="30">
        <f>IF(H293&lt;&gt;"",ROUND(H293*(1-F293-I293),2),IF(SETUP!$C$10&lt;&gt;"Y",0,IF(SUMIF(Accounts!A$10:A$84,C293,Accounts!Q$10:Q$84)=1,0,ROUND((D293-E293)*(1-F293-I293)/SETUP!$C$13,2))))</f>
        <v>0</v>
      </c>
      <c r="K293" s="14" t="str">
        <f>IF(SUM(C293:H293)=0,"",IF(T293=0,LOOKUP(C293,Accounts!$A$10:$A$84,Accounts!$B$10:$B$84),"Error!  Invalid Account Number"))</f>
        <v/>
      </c>
      <c r="L293" s="30">
        <f t="shared" si="26"/>
        <v>0</v>
      </c>
      <c r="M293" s="152">
        <f t="shared" si="29"/>
        <v>0</v>
      </c>
      <c r="N293" s="43"/>
      <c r="O293" s="92"/>
      <c r="P293" s="150"/>
      <c r="Q293" s="156">
        <f t="shared" si="31"/>
        <v>0</v>
      </c>
      <c r="R293" s="161">
        <f t="shared" si="28"/>
        <v>0</v>
      </c>
      <c r="S293" s="15">
        <f>SUMIF(Accounts!A$10:A$84,C293,Accounts!A$10:A$84)</f>
        <v>0</v>
      </c>
      <c r="T293" s="15">
        <f t="shared" si="30"/>
        <v>0</v>
      </c>
      <c r="U293" s="15">
        <f t="shared" si="27"/>
        <v>0</v>
      </c>
    </row>
    <row r="294" spans="1:21">
      <c r="A294" s="56"/>
      <c r="B294" s="3"/>
      <c r="C294" s="216"/>
      <c r="D294" s="102"/>
      <c r="E294" s="102"/>
      <c r="F294" s="103"/>
      <c r="G294" s="131"/>
      <c r="H294" s="2"/>
      <c r="I294" s="107">
        <f>IF(F294="",SUMIF(Accounts!$A$10:$A$84,C294,Accounts!$D$10:$D$84),0)</f>
        <v>0</v>
      </c>
      <c r="J294" s="30">
        <f>IF(H294&lt;&gt;"",ROUND(H294*(1-F294-I294),2),IF(SETUP!$C$10&lt;&gt;"Y",0,IF(SUMIF(Accounts!A$10:A$84,C294,Accounts!Q$10:Q$84)=1,0,ROUND((D294-E294)*(1-F294-I294)/SETUP!$C$13,2))))</f>
        <v>0</v>
      </c>
      <c r="K294" s="14" t="str">
        <f>IF(SUM(C294:H294)=0,"",IF(T294=0,LOOKUP(C294,Accounts!$A$10:$A$84,Accounts!$B$10:$B$84),"Error!  Invalid Account Number"))</f>
        <v/>
      </c>
      <c r="L294" s="30">
        <f t="shared" si="26"/>
        <v>0</v>
      </c>
      <c r="M294" s="152">
        <f t="shared" si="29"/>
        <v>0</v>
      </c>
      <c r="N294" s="43"/>
      <c r="O294" s="92"/>
      <c r="P294" s="150"/>
      <c r="Q294" s="156">
        <f t="shared" si="31"/>
        <v>0</v>
      </c>
      <c r="R294" s="161">
        <f t="shared" si="28"/>
        <v>0</v>
      </c>
      <c r="S294" s="15">
        <f>SUMIF(Accounts!A$10:A$84,C294,Accounts!A$10:A$84)</f>
        <v>0</v>
      </c>
      <c r="T294" s="15">
        <f t="shared" si="30"/>
        <v>0</v>
      </c>
      <c r="U294" s="15">
        <f t="shared" si="27"/>
        <v>0</v>
      </c>
    </row>
    <row r="295" spans="1:21">
      <c r="A295" s="56"/>
      <c r="B295" s="3"/>
      <c r="C295" s="216"/>
      <c r="D295" s="102"/>
      <c r="E295" s="102"/>
      <c r="F295" s="103"/>
      <c r="G295" s="131"/>
      <c r="H295" s="2"/>
      <c r="I295" s="107">
        <f>IF(F295="",SUMIF(Accounts!$A$10:$A$84,C295,Accounts!$D$10:$D$84),0)</f>
        <v>0</v>
      </c>
      <c r="J295" s="30">
        <f>IF(H295&lt;&gt;"",ROUND(H295*(1-F295-I295),2),IF(SETUP!$C$10&lt;&gt;"Y",0,IF(SUMIF(Accounts!A$10:A$84,C295,Accounts!Q$10:Q$84)=1,0,ROUND((D295-E295)*(1-F295-I295)/SETUP!$C$13,2))))</f>
        <v>0</v>
      </c>
      <c r="K295" s="14" t="str">
        <f>IF(SUM(C295:H295)=0,"",IF(T295=0,LOOKUP(C295,Accounts!$A$10:$A$84,Accounts!$B$10:$B$84),"Error!  Invalid Account Number"))</f>
        <v/>
      </c>
      <c r="L295" s="30">
        <f t="shared" si="26"/>
        <v>0</v>
      </c>
      <c r="M295" s="152">
        <f t="shared" si="29"/>
        <v>0</v>
      </c>
      <c r="N295" s="43"/>
      <c r="O295" s="92"/>
      <c r="P295" s="150"/>
      <c r="Q295" s="156">
        <f t="shared" si="31"/>
        <v>0</v>
      </c>
      <c r="R295" s="161">
        <f t="shared" si="28"/>
        <v>0</v>
      </c>
      <c r="S295" s="15">
        <f>SUMIF(Accounts!A$10:A$84,C295,Accounts!A$10:A$84)</f>
        <v>0</v>
      </c>
      <c r="T295" s="15">
        <f t="shared" si="30"/>
        <v>0</v>
      </c>
      <c r="U295" s="15">
        <f t="shared" si="27"/>
        <v>0</v>
      </c>
    </row>
    <row r="296" spans="1:21">
      <c r="A296" s="56"/>
      <c r="B296" s="3"/>
      <c r="C296" s="216"/>
      <c r="D296" s="102"/>
      <c r="E296" s="102"/>
      <c r="F296" s="103"/>
      <c r="G296" s="131"/>
      <c r="H296" s="2"/>
      <c r="I296" s="107">
        <f>IF(F296="",SUMIF(Accounts!$A$10:$A$84,C296,Accounts!$D$10:$D$84),0)</f>
        <v>0</v>
      </c>
      <c r="J296" s="30">
        <f>IF(H296&lt;&gt;"",ROUND(H296*(1-F296-I296),2),IF(SETUP!$C$10&lt;&gt;"Y",0,IF(SUMIF(Accounts!A$10:A$84,C296,Accounts!Q$10:Q$84)=1,0,ROUND((D296-E296)*(1-F296-I296)/SETUP!$C$13,2))))</f>
        <v>0</v>
      </c>
      <c r="K296" s="14" t="str">
        <f>IF(SUM(C296:H296)=0,"",IF(T296=0,LOOKUP(C296,Accounts!$A$10:$A$84,Accounts!$B$10:$B$84),"Error!  Invalid Account Number"))</f>
        <v/>
      </c>
      <c r="L296" s="30">
        <f t="shared" si="26"/>
        <v>0</v>
      </c>
      <c r="M296" s="152">
        <f t="shared" si="29"/>
        <v>0</v>
      </c>
      <c r="N296" s="43"/>
      <c r="O296" s="92"/>
      <c r="P296" s="150"/>
      <c r="Q296" s="156">
        <f t="shared" si="31"/>
        <v>0</v>
      </c>
      <c r="R296" s="161">
        <f t="shared" si="28"/>
        <v>0</v>
      </c>
      <c r="S296" s="15">
        <f>SUMIF(Accounts!A$10:A$84,C296,Accounts!A$10:A$84)</f>
        <v>0</v>
      </c>
      <c r="T296" s="15">
        <f t="shared" si="30"/>
        <v>0</v>
      </c>
      <c r="U296" s="15">
        <f t="shared" si="27"/>
        <v>0</v>
      </c>
    </row>
    <row r="297" spans="1:21">
      <c r="A297" s="56"/>
      <c r="B297" s="3"/>
      <c r="C297" s="216"/>
      <c r="D297" s="102"/>
      <c r="E297" s="102"/>
      <c r="F297" s="103"/>
      <c r="G297" s="131"/>
      <c r="H297" s="2"/>
      <c r="I297" s="107">
        <f>IF(F297="",SUMIF(Accounts!$A$10:$A$84,C297,Accounts!$D$10:$D$84),0)</f>
        <v>0</v>
      </c>
      <c r="J297" s="30">
        <f>IF(H297&lt;&gt;"",ROUND(H297*(1-F297-I297),2),IF(SETUP!$C$10&lt;&gt;"Y",0,IF(SUMIF(Accounts!A$10:A$84,C297,Accounts!Q$10:Q$84)=1,0,ROUND((D297-E297)*(1-F297-I297)/SETUP!$C$13,2))))</f>
        <v>0</v>
      </c>
      <c r="K297" s="14" t="str">
        <f>IF(SUM(C297:H297)=0,"",IF(T297=0,LOOKUP(C297,Accounts!$A$10:$A$84,Accounts!$B$10:$B$84),"Error!  Invalid Account Number"))</f>
        <v/>
      </c>
      <c r="L297" s="30">
        <f t="shared" si="26"/>
        <v>0</v>
      </c>
      <c r="M297" s="152">
        <f t="shared" si="29"/>
        <v>0</v>
      </c>
      <c r="N297" s="43"/>
      <c r="O297" s="92"/>
      <c r="P297" s="150"/>
      <c r="Q297" s="156">
        <f t="shared" si="31"/>
        <v>0</v>
      </c>
      <c r="R297" s="161">
        <f t="shared" si="28"/>
        <v>0</v>
      </c>
      <c r="S297" s="15">
        <f>SUMIF(Accounts!A$10:A$84,C297,Accounts!A$10:A$84)</f>
        <v>0</v>
      </c>
      <c r="T297" s="15">
        <f t="shared" si="30"/>
        <v>0</v>
      </c>
      <c r="U297" s="15">
        <f t="shared" si="27"/>
        <v>0</v>
      </c>
    </row>
    <row r="298" spans="1:21">
      <c r="A298" s="56"/>
      <c r="B298" s="3"/>
      <c r="C298" s="216"/>
      <c r="D298" s="102"/>
      <c r="E298" s="102"/>
      <c r="F298" s="103"/>
      <c r="G298" s="131"/>
      <c r="H298" s="2"/>
      <c r="I298" s="107">
        <f>IF(F298="",SUMIF(Accounts!$A$10:$A$84,C298,Accounts!$D$10:$D$84),0)</f>
        <v>0</v>
      </c>
      <c r="J298" s="30">
        <f>IF(H298&lt;&gt;"",ROUND(H298*(1-F298-I298),2),IF(SETUP!$C$10&lt;&gt;"Y",0,IF(SUMIF(Accounts!A$10:A$84,C298,Accounts!Q$10:Q$84)=1,0,ROUND((D298-E298)*(1-F298-I298)/SETUP!$C$13,2))))</f>
        <v>0</v>
      </c>
      <c r="K298" s="14" t="str">
        <f>IF(SUM(C298:H298)=0,"",IF(T298=0,LOOKUP(C298,Accounts!$A$10:$A$84,Accounts!$B$10:$B$84),"Error!  Invalid Account Number"))</f>
        <v/>
      </c>
      <c r="L298" s="30">
        <f t="shared" si="26"/>
        <v>0</v>
      </c>
      <c r="M298" s="152">
        <f t="shared" si="29"/>
        <v>0</v>
      </c>
      <c r="N298" s="43"/>
      <c r="O298" s="92"/>
      <c r="P298" s="150"/>
      <c r="Q298" s="156">
        <f t="shared" si="31"/>
        <v>0</v>
      </c>
      <c r="R298" s="161">
        <f t="shared" si="28"/>
        <v>0</v>
      </c>
      <c r="S298" s="15">
        <f>SUMIF(Accounts!A$10:A$84,C298,Accounts!A$10:A$84)</f>
        <v>0</v>
      </c>
      <c r="T298" s="15">
        <f t="shared" si="30"/>
        <v>0</v>
      </c>
      <c r="U298" s="15">
        <f t="shared" si="27"/>
        <v>0</v>
      </c>
    </row>
    <row r="299" spans="1:21">
      <c r="A299" s="56"/>
      <c r="B299" s="3"/>
      <c r="C299" s="216"/>
      <c r="D299" s="102"/>
      <c r="E299" s="102"/>
      <c r="F299" s="103"/>
      <c r="G299" s="131"/>
      <c r="H299" s="2"/>
      <c r="I299" s="107">
        <f>IF(F299="",SUMIF(Accounts!$A$10:$A$84,C299,Accounts!$D$10:$D$84),0)</f>
        <v>0</v>
      </c>
      <c r="J299" s="30">
        <f>IF(H299&lt;&gt;"",ROUND(H299*(1-F299-I299),2),IF(SETUP!$C$10&lt;&gt;"Y",0,IF(SUMIF(Accounts!A$10:A$84,C299,Accounts!Q$10:Q$84)=1,0,ROUND((D299-E299)*(1-F299-I299)/SETUP!$C$13,2))))</f>
        <v>0</v>
      </c>
      <c r="K299" s="14" t="str">
        <f>IF(SUM(C299:H299)=0,"",IF(T299=0,LOOKUP(C299,Accounts!$A$10:$A$84,Accounts!$B$10:$B$84),"Error!  Invalid Account Number"))</f>
        <v/>
      </c>
      <c r="L299" s="30">
        <f t="shared" si="26"/>
        <v>0</v>
      </c>
      <c r="M299" s="152">
        <f t="shared" si="29"/>
        <v>0</v>
      </c>
      <c r="N299" s="43"/>
      <c r="O299" s="92"/>
      <c r="P299" s="150"/>
      <c r="Q299" s="156">
        <f t="shared" si="31"/>
        <v>0</v>
      </c>
      <c r="R299" s="161">
        <f t="shared" si="28"/>
        <v>0</v>
      </c>
      <c r="S299" s="15">
        <f>SUMIF(Accounts!A$10:A$84,C299,Accounts!A$10:A$84)</f>
        <v>0</v>
      </c>
      <c r="T299" s="15">
        <f t="shared" si="30"/>
        <v>0</v>
      </c>
      <c r="U299" s="15">
        <f t="shared" si="27"/>
        <v>0</v>
      </c>
    </row>
    <row r="300" spans="1:21">
      <c r="A300" s="56"/>
      <c r="B300" s="3"/>
      <c r="C300" s="216"/>
      <c r="D300" s="102"/>
      <c r="E300" s="102"/>
      <c r="F300" s="103"/>
      <c r="G300" s="131"/>
      <c r="H300" s="2"/>
      <c r="I300" s="107">
        <f>IF(F300="",SUMIF(Accounts!$A$10:$A$84,C300,Accounts!$D$10:$D$84),0)</f>
        <v>0</v>
      </c>
      <c r="J300" s="30">
        <f>IF(H300&lt;&gt;"",ROUND(H300*(1-F300-I300),2),IF(SETUP!$C$10&lt;&gt;"Y",0,IF(SUMIF(Accounts!A$10:A$84,C300,Accounts!Q$10:Q$84)=1,0,ROUND((D300-E300)*(1-F300-I300)/SETUP!$C$13,2))))</f>
        <v>0</v>
      </c>
      <c r="K300" s="14" t="str">
        <f>IF(SUM(C300:H300)=0,"",IF(T300=0,LOOKUP(C300,Accounts!$A$10:$A$84,Accounts!$B$10:$B$84),"Error!  Invalid Account Number"))</f>
        <v/>
      </c>
      <c r="L300" s="30">
        <f t="shared" si="26"/>
        <v>0</v>
      </c>
      <c r="M300" s="152">
        <f t="shared" si="29"/>
        <v>0</v>
      </c>
      <c r="N300" s="43"/>
      <c r="O300" s="92"/>
      <c r="P300" s="150"/>
      <c r="Q300" s="156">
        <f t="shared" si="31"/>
        <v>0</v>
      </c>
      <c r="R300" s="161">
        <f t="shared" si="28"/>
        <v>0</v>
      </c>
      <c r="S300" s="15">
        <f>SUMIF(Accounts!A$10:A$84,C300,Accounts!A$10:A$84)</f>
        <v>0</v>
      </c>
      <c r="T300" s="15">
        <f t="shared" si="30"/>
        <v>0</v>
      </c>
      <c r="U300" s="15">
        <f t="shared" si="27"/>
        <v>0</v>
      </c>
    </row>
    <row r="301" spans="1:21">
      <c r="A301" s="56"/>
      <c r="B301" s="3"/>
      <c r="C301" s="216"/>
      <c r="D301" s="102"/>
      <c r="E301" s="102"/>
      <c r="F301" s="103"/>
      <c r="G301" s="131"/>
      <c r="H301" s="2"/>
      <c r="I301" s="107">
        <f>IF(F301="",SUMIF(Accounts!$A$10:$A$84,C301,Accounts!$D$10:$D$84),0)</f>
        <v>0</v>
      </c>
      <c r="J301" s="30">
        <f>IF(H301&lt;&gt;"",ROUND(H301*(1-F301-I301),2),IF(SETUP!$C$10&lt;&gt;"Y",0,IF(SUMIF(Accounts!A$10:A$84,C301,Accounts!Q$10:Q$84)=1,0,ROUND((D301-E301)*(1-F301-I301)/SETUP!$C$13,2))))</f>
        <v>0</v>
      </c>
      <c r="K301" s="14" t="str">
        <f>IF(SUM(C301:H301)=0,"",IF(T301=0,LOOKUP(C301,Accounts!$A$10:$A$84,Accounts!$B$10:$B$84),"Error!  Invalid Account Number"))</f>
        <v/>
      </c>
      <c r="L301" s="30">
        <f t="shared" si="26"/>
        <v>0</v>
      </c>
      <c r="M301" s="152">
        <f t="shared" si="29"/>
        <v>0</v>
      </c>
      <c r="N301" s="43"/>
      <c r="O301" s="92"/>
      <c r="P301" s="150"/>
      <c r="Q301" s="156">
        <f t="shared" si="31"/>
        <v>0</v>
      </c>
      <c r="R301" s="161">
        <f t="shared" si="28"/>
        <v>0</v>
      </c>
      <c r="S301" s="15">
        <f>SUMIF(Accounts!A$10:A$84,C301,Accounts!A$10:A$84)</f>
        <v>0</v>
      </c>
      <c r="T301" s="15">
        <f t="shared" si="30"/>
        <v>0</v>
      </c>
      <c r="U301" s="15">
        <f t="shared" si="27"/>
        <v>0</v>
      </c>
    </row>
    <row r="302" spans="1:21">
      <c r="A302" s="56"/>
      <c r="B302" s="3"/>
      <c r="C302" s="216"/>
      <c r="D302" s="102"/>
      <c r="E302" s="102"/>
      <c r="F302" s="103"/>
      <c r="G302" s="131"/>
      <c r="H302" s="2"/>
      <c r="I302" s="107">
        <f>IF(F302="",SUMIF(Accounts!$A$10:$A$84,C302,Accounts!$D$10:$D$84),0)</f>
        <v>0</v>
      </c>
      <c r="J302" s="30">
        <f>IF(H302&lt;&gt;"",ROUND(H302*(1-F302-I302),2),IF(SETUP!$C$10&lt;&gt;"Y",0,IF(SUMIF(Accounts!A$10:A$84,C302,Accounts!Q$10:Q$84)=1,0,ROUND((D302-E302)*(1-F302-I302)/SETUP!$C$13,2))))</f>
        <v>0</v>
      </c>
      <c r="K302" s="14" t="str">
        <f>IF(SUM(C302:H302)=0,"",IF(T302=0,LOOKUP(C302,Accounts!$A$10:$A$84,Accounts!$B$10:$B$84),"Error!  Invalid Account Number"))</f>
        <v/>
      </c>
      <c r="L302" s="30">
        <f t="shared" si="26"/>
        <v>0</v>
      </c>
      <c r="M302" s="152">
        <f t="shared" si="29"/>
        <v>0</v>
      </c>
      <c r="N302" s="43"/>
      <c r="O302" s="92"/>
      <c r="P302" s="150"/>
      <c r="Q302" s="156">
        <f t="shared" si="31"/>
        <v>0</v>
      </c>
      <c r="R302" s="161">
        <f t="shared" si="28"/>
        <v>0</v>
      </c>
      <c r="S302" s="15">
        <f>SUMIF(Accounts!A$10:A$84,C302,Accounts!A$10:A$84)</f>
        <v>0</v>
      </c>
      <c r="T302" s="15">
        <f t="shared" si="30"/>
        <v>0</v>
      </c>
      <c r="U302" s="15">
        <f t="shared" si="27"/>
        <v>0</v>
      </c>
    </row>
    <row r="303" spans="1:21">
      <c r="A303" s="56"/>
      <c r="B303" s="3"/>
      <c r="C303" s="216"/>
      <c r="D303" s="102"/>
      <c r="E303" s="102"/>
      <c r="F303" s="103"/>
      <c r="G303" s="131"/>
      <c r="H303" s="2"/>
      <c r="I303" s="107">
        <f>IF(F303="",SUMIF(Accounts!$A$10:$A$84,C303,Accounts!$D$10:$D$84),0)</f>
        <v>0</v>
      </c>
      <c r="J303" s="30">
        <f>IF(H303&lt;&gt;"",ROUND(H303*(1-F303-I303),2),IF(SETUP!$C$10&lt;&gt;"Y",0,IF(SUMIF(Accounts!A$10:A$84,C303,Accounts!Q$10:Q$84)=1,0,ROUND((D303-E303)*(1-F303-I303)/SETUP!$C$13,2))))</f>
        <v>0</v>
      </c>
      <c r="K303" s="14" t="str">
        <f>IF(SUM(C303:H303)=0,"",IF(T303=0,LOOKUP(C303,Accounts!$A$10:$A$84,Accounts!$B$10:$B$84),"Error!  Invalid Account Number"))</f>
        <v/>
      </c>
      <c r="L303" s="30">
        <f t="shared" si="26"/>
        <v>0</v>
      </c>
      <c r="M303" s="152">
        <f t="shared" si="29"/>
        <v>0</v>
      </c>
      <c r="N303" s="43"/>
      <c r="O303" s="92"/>
      <c r="P303" s="150"/>
      <c r="Q303" s="156">
        <f t="shared" si="31"/>
        <v>0</v>
      </c>
      <c r="R303" s="161">
        <f t="shared" si="28"/>
        <v>0</v>
      </c>
      <c r="S303" s="15">
        <f>SUMIF(Accounts!A$10:A$84,C303,Accounts!A$10:A$84)</f>
        <v>0</v>
      </c>
      <c r="T303" s="15">
        <f t="shared" si="30"/>
        <v>0</v>
      </c>
      <c r="U303" s="15">
        <f t="shared" si="27"/>
        <v>0</v>
      </c>
    </row>
    <row r="304" spans="1:21">
      <c r="A304" s="56"/>
      <c r="B304" s="3"/>
      <c r="C304" s="216"/>
      <c r="D304" s="102"/>
      <c r="E304" s="102"/>
      <c r="F304" s="103"/>
      <c r="G304" s="131"/>
      <c r="H304" s="2"/>
      <c r="I304" s="107">
        <f>IF(F304="",SUMIF(Accounts!$A$10:$A$84,C304,Accounts!$D$10:$D$84),0)</f>
        <v>0</v>
      </c>
      <c r="J304" s="30">
        <f>IF(H304&lt;&gt;"",ROUND(H304*(1-F304-I304),2),IF(SETUP!$C$10&lt;&gt;"Y",0,IF(SUMIF(Accounts!A$10:A$84,C304,Accounts!Q$10:Q$84)=1,0,ROUND((D304-E304)*(1-F304-I304)/SETUP!$C$13,2))))</f>
        <v>0</v>
      </c>
      <c r="K304" s="14" t="str">
        <f>IF(SUM(C304:H304)=0,"",IF(T304=0,LOOKUP(C304,Accounts!$A$10:$A$84,Accounts!$B$10:$B$84),"Error!  Invalid Account Number"))</f>
        <v/>
      </c>
      <c r="L304" s="30">
        <f t="shared" si="26"/>
        <v>0</v>
      </c>
      <c r="M304" s="152">
        <f t="shared" si="29"/>
        <v>0</v>
      </c>
      <c r="N304" s="43"/>
      <c r="O304" s="92"/>
      <c r="P304" s="150"/>
      <c r="Q304" s="156">
        <f t="shared" si="31"/>
        <v>0</v>
      </c>
      <c r="R304" s="161">
        <f t="shared" si="28"/>
        <v>0</v>
      </c>
      <c r="S304" s="15">
        <f>SUMIF(Accounts!A$10:A$84,C304,Accounts!A$10:A$84)</f>
        <v>0</v>
      </c>
      <c r="T304" s="15">
        <f t="shared" si="30"/>
        <v>0</v>
      </c>
      <c r="U304" s="15">
        <f t="shared" si="27"/>
        <v>0</v>
      </c>
    </row>
    <row r="305" spans="1:21">
      <c r="A305" s="56"/>
      <c r="B305" s="3"/>
      <c r="C305" s="216"/>
      <c r="D305" s="102"/>
      <c r="E305" s="102"/>
      <c r="F305" s="103"/>
      <c r="G305" s="131"/>
      <c r="H305" s="2"/>
      <c r="I305" s="107">
        <f>IF(F305="",SUMIF(Accounts!$A$10:$A$84,C305,Accounts!$D$10:$D$84),0)</f>
        <v>0</v>
      </c>
      <c r="J305" s="30">
        <f>IF(H305&lt;&gt;"",ROUND(H305*(1-F305-I305),2),IF(SETUP!$C$10&lt;&gt;"Y",0,IF(SUMIF(Accounts!A$10:A$84,C305,Accounts!Q$10:Q$84)=1,0,ROUND((D305-E305)*(1-F305-I305)/SETUP!$C$13,2))))</f>
        <v>0</v>
      </c>
      <c r="K305" s="14" t="str">
        <f>IF(SUM(C305:H305)=0,"",IF(T305=0,LOOKUP(C305,Accounts!$A$10:$A$84,Accounts!$B$10:$B$84),"Error!  Invalid Account Number"))</f>
        <v/>
      </c>
      <c r="L305" s="30">
        <f t="shared" si="26"/>
        <v>0</v>
      </c>
      <c r="M305" s="152">
        <f t="shared" si="29"/>
        <v>0</v>
      </c>
      <c r="N305" s="43"/>
      <c r="O305" s="92"/>
      <c r="P305" s="150"/>
      <c r="Q305" s="156">
        <f t="shared" si="31"/>
        <v>0</v>
      </c>
      <c r="R305" s="161">
        <f t="shared" si="28"/>
        <v>0</v>
      </c>
      <c r="S305" s="15">
        <f>SUMIF(Accounts!A$10:A$84,C305,Accounts!A$10:A$84)</f>
        <v>0</v>
      </c>
      <c r="T305" s="15">
        <f t="shared" si="30"/>
        <v>0</v>
      </c>
      <c r="U305" s="15">
        <f t="shared" si="27"/>
        <v>0</v>
      </c>
    </row>
    <row r="306" spans="1:21">
      <c r="A306" s="56"/>
      <c r="B306" s="3"/>
      <c r="C306" s="216"/>
      <c r="D306" s="102"/>
      <c r="E306" s="102"/>
      <c r="F306" s="103"/>
      <c r="G306" s="131"/>
      <c r="H306" s="2"/>
      <c r="I306" s="107">
        <f>IF(F306="",SUMIF(Accounts!$A$10:$A$84,C306,Accounts!$D$10:$D$84),0)</f>
        <v>0</v>
      </c>
      <c r="J306" s="30">
        <f>IF(H306&lt;&gt;"",ROUND(H306*(1-F306-I306),2),IF(SETUP!$C$10&lt;&gt;"Y",0,IF(SUMIF(Accounts!A$10:A$84,C306,Accounts!Q$10:Q$84)=1,0,ROUND((D306-E306)*(1-F306-I306)/SETUP!$C$13,2))))</f>
        <v>0</v>
      </c>
      <c r="K306" s="14" t="str">
        <f>IF(SUM(C306:H306)=0,"",IF(T306=0,LOOKUP(C306,Accounts!$A$10:$A$84,Accounts!$B$10:$B$84),"Error!  Invalid Account Number"))</f>
        <v/>
      </c>
      <c r="L306" s="30">
        <f t="shared" si="26"/>
        <v>0</v>
      </c>
      <c r="M306" s="152">
        <f t="shared" si="29"/>
        <v>0</v>
      </c>
      <c r="N306" s="43"/>
      <c r="O306" s="92"/>
      <c r="P306" s="150"/>
      <c r="Q306" s="156">
        <f t="shared" si="31"/>
        <v>0</v>
      </c>
      <c r="R306" s="161">
        <f t="shared" si="28"/>
        <v>0</v>
      </c>
      <c r="S306" s="15">
        <f>SUMIF(Accounts!A$10:A$84,C306,Accounts!A$10:A$84)</f>
        <v>0</v>
      </c>
      <c r="T306" s="15">
        <f t="shared" si="30"/>
        <v>0</v>
      </c>
      <c r="U306" s="15">
        <f t="shared" si="27"/>
        <v>0</v>
      </c>
    </row>
    <row r="307" spans="1:21">
      <c r="A307" s="56"/>
      <c r="B307" s="3"/>
      <c r="C307" s="216"/>
      <c r="D307" s="102"/>
      <c r="E307" s="102"/>
      <c r="F307" s="103"/>
      <c r="G307" s="131"/>
      <c r="H307" s="2"/>
      <c r="I307" s="107">
        <f>IF(F307="",SUMIF(Accounts!$A$10:$A$84,C307,Accounts!$D$10:$D$84),0)</f>
        <v>0</v>
      </c>
      <c r="J307" s="30">
        <f>IF(H307&lt;&gt;"",ROUND(H307*(1-F307-I307),2),IF(SETUP!$C$10&lt;&gt;"Y",0,IF(SUMIF(Accounts!A$10:A$84,C307,Accounts!Q$10:Q$84)=1,0,ROUND((D307-E307)*(1-F307-I307)/SETUP!$C$13,2))))</f>
        <v>0</v>
      </c>
      <c r="K307" s="14" t="str">
        <f>IF(SUM(C307:H307)=0,"",IF(T307=0,LOOKUP(C307,Accounts!$A$10:$A$84,Accounts!$B$10:$B$84),"Error!  Invalid Account Number"))</f>
        <v/>
      </c>
      <c r="L307" s="30">
        <f t="shared" si="26"/>
        <v>0</v>
      </c>
      <c r="M307" s="152">
        <f t="shared" si="29"/>
        <v>0</v>
      </c>
      <c r="N307" s="43"/>
      <c r="O307" s="92"/>
      <c r="P307" s="150"/>
      <c r="Q307" s="156">
        <f t="shared" si="31"/>
        <v>0</v>
      </c>
      <c r="R307" s="161">
        <f t="shared" si="28"/>
        <v>0</v>
      </c>
      <c r="S307" s="15">
        <f>SUMIF(Accounts!A$10:A$84,C307,Accounts!A$10:A$84)</f>
        <v>0</v>
      </c>
      <c r="T307" s="15">
        <f t="shared" si="30"/>
        <v>0</v>
      </c>
      <c r="U307" s="15">
        <f t="shared" si="27"/>
        <v>0</v>
      </c>
    </row>
    <row r="308" spans="1:21">
      <c r="A308" s="56"/>
      <c r="B308" s="3"/>
      <c r="C308" s="216"/>
      <c r="D308" s="102"/>
      <c r="E308" s="102"/>
      <c r="F308" s="103"/>
      <c r="G308" s="131"/>
      <c r="H308" s="2"/>
      <c r="I308" s="107">
        <f>IF(F308="",SUMIF(Accounts!$A$10:$A$84,C308,Accounts!$D$10:$D$84),0)</f>
        <v>0</v>
      </c>
      <c r="J308" s="30">
        <f>IF(H308&lt;&gt;"",ROUND(H308*(1-F308-I308),2),IF(SETUP!$C$10&lt;&gt;"Y",0,IF(SUMIF(Accounts!A$10:A$84,C308,Accounts!Q$10:Q$84)=1,0,ROUND((D308-E308)*(1-F308-I308)/SETUP!$C$13,2))))</f>
        <v>0</v>
      </c>
      <c r="K308" s="14" t="str">
        <f>IF(SUM(C308:H308)=0,"",IF(T308=0,LOOKUP(C308,Accounts!$A$10:$A$84,Accounts!$B$10:$B$84),"Error!  Invalid Account Number"))</f>
        <v/>
      </c>
      <c r="L308" s="30">
        <f t="shared" si="26"/>
        <v>0</v>
      </c>
      <c r="M308" s="152">
        <f t="shared" si="29"/>
        <v>0</v>
      </c>
      <c r="N308" s="43"/>
      <c r="O308" s="92"/>
      <c r="P308" s="150"/>
      <c r="Q308" s="156">
        <f t="shared" si="31"/>
        <v>0</v>
      </c>
      <c r="R308" s="161">
        <f t="shared" si="28"/>
        <v>0</v>
      </c>
      <c r="S308" s="15">
        <f>SUMIF(Accounts!A$10:A$84,C308,Accounts!A$10:A$84)</f>
        <v>0</v>
      </c>
      <c r="T308" s="15">
        <f t="shared" si="30"/>
        <v>0</v>
      </c>
      <c r="U308" s="15">
        <f t="shared" si="27"/>
        <v>0</v>
      </c>
    </row>
    <row r="309" spans="1:21">
      <c r="A309" s="56"/>
      <c r="B309" s="3"/>
      <c r="C309" s="216"/>
      <c r="D309" s="102"/>
      <c r="E309" s="102"/>
      <c r="F309" s="103"/>
      <c r="G309" s="131"/>
      <c r="H309" s="2"/>
      <c r="I309" s="107">
        <f>IF(F309="",SUMIF(Accounts!$A$10:$A$84,C309,Accounts!$D$10:$D$84),0)</f>
        <v>0</v>
      </c>
      <c r="J309" s="30">
        <f>IF(H309&lt;&gt;"",ROUND(H309*(1-F309-I309),2),IF(SETUP!$C$10&lt;&gt;"Y",0,IF(SUMIF(Accounts!A$10:A$84,C309,Accounts!Q$10:Q$84)=1,0,ROUND((D309-E309)*(1-F309-I309)/SETUP!$C$13,2))))</f>
        <v>0</v>
      </c>
      <c r="K309" s="14" t="str">
        <f>IF(SUM(C309:H309)=0,"",IF(T309=0,LOOKUP(C309,Accounts!$A$10:$A$84,Accounts!$B$10:$B$84),"Error!  Invalid Account Number"))</f>
        <v/>
      </c>
      <c r="L309" s="30">
        <f t="shared" si="26"/>
        <v>0</v>
      </c>
      <c r="M309" s="152">
        <f t="shared" si="29"/>
        <v>0</v>
      </c>
      <c r="N309" s="43"/>
      <c r="O309" s="92"/>
      <c r="P309" s="150"/>
      <c r="Q309" s="156">
        <f t="shared" si="31"/>
        <v>0</v>
      </c>
      <c r="R309" s="161">
        <f t="shared" si="28"/>
        <v>0</v>
      </c>
      <c r="S309" s="15">
        <f>SUMIF(Accounts!A$10:A$84,C309,Accounts!A$10:A$84)</f>
        <v>0</v>
      </c>
      <c r="T309" s="15">
        <f t="shared" si="30"/>
        <v>0</v>
      </c>
      <c r="U309" s="15">
        <f t="shared" si="27"/>
        <v>0</v>
      </c>
    </row>
    <row r="310" spans="1:21">
      <c r="A310" s="56"/>
      <c r="B310" s="3"/>
      <c r="C310" s="216"/>
      <c r="D310" s="102"/>
      <c r="E310" s="102"/>
      <c r="F310" s="103"/>
      <c r="G310" s="131"/>
      <c r="H310" s="2"/>
      <c r="I310" s="107">
        <f>IF(F310="",SUMIF(Accounts!$A$10:$A$84,C310,Accounts!$D$10:$D$84),0)</f>
        <v>0</v>
      </c>
      <c r="J310" s="30">
        <f>IF(H310&lt;&gt;"",ROUND(H310*(1-F310-I310),2),IF(SETUP!$C$10&lt;&gt;"Y",0,IF(SUMIF(Accounts!A$10:A$84,C310,Accounts!Q$10:Q$84)=1,0,ROUND((D310-E310)*(1-F310-I310)/SETUP!$C$13,2))))</f>
        <v>0</v>
      </c>
      <c r="K310" s="14" t="str">
        <f>IF(SUM(C310:H310)=0,"",IF(T310=0,LOOKUP(C310,Accounts!$A$10:$A$84,Accounts!$B$10:$B$84),"Error!  Invalid Account Number"))</f>
        <v/>
      </c>
      <c r="L310" s="30">
        <f t="shared" si="26"/>
        <v>0</v>
      </c>
      <c r="M310" s="152">
        <f t="shared" si="29"/>
        <v>0</v>
      </c>
      <c r="N310" s="43"/>
      <c r="O310" s="92"/>
      <c r="P310" s="150"/>
      <c r="Q310" s="156">
        <f t="shared" si="31"/>
        <v>0</v>
      </c>
      <c r="R310" s="161">
        <f t="shared" si="28"/>
        <v>0</v>
      </c>
      <c r="S310" s="15">
        <f>SUMIF(Accounts!A$10:A$84,C310,Accounts!A$10:A$84)</f>
        <v>0</v>
      </c>
      <c r="T310" s="15">
        <f t="shared" si="30"/>
        <v>0</v>
      </c>
      <c r="U310" s="15">
        <f t="shared" si="27"/>
        <v>0</v>
      </c>
    </row>
    <row r="311" spans="1:21">
      <c r="A311" s="56"/>
      <c r="B311" s="3"/>
      <c r="C311" s="216"/>
      <c r="D311" s="102"/>
      <c r="E311" s="102"/>
      <c r="F311" s="103"/>
      <c r="G311" s="131"/>
      <c r="H311" s="2"/>
      <c r="I311" s="107">
        <f>IF(F311="",SUMIF(Accounts!$A$10:$A$84,C311,Accounts!$D$10:$D$84),0)</f>
        <v>0</v>
      </c>
      <c r="J311" s="30">
        <f>IF(H311&lt;&gt;"",ROUND(H311*(1-F311-I311),2),IF(SETUP!$C$10&lt;&gt;"Y",0,IF(SUMIF(Accounts!A$10:A$84,C311,Accounts!Q$10:Q$84)=1,0,ROUND((D311-E311)*(1-F311-I311)/SETUP!$C$13,2))))</f>
        <v>0</v>
      </c>
      <c r="K311" s="14" t="str">
        <f>IF(SUM(C311:H311)=0,"",IF(T311=0,LOOKUP(C311,Accounts!$A$10:$A$84,Accounts!$B$10:$B$84),"Error!  Invalid Account Number"))</f>
        <v/>
      </c>
      <c r="L311" s="30">
        <f t="shared" si="26"/>
        <v>0</v>
      </c>
      <c r="M311" s="152">
        <f t="shared" si="29"/>
        <v>0</v>
      </c>
      <c r="N311" s="43"/>
      <c r="O311" s="92"/>
      <c r="P311" s="150"/>
      <c r="Q311" s="156">
        <f t="shared" si="31"/>
        <v>0</v>
      </c>
      <c r="R311" s="161">
        <f t="shared" si="28"/>
        <v>0</v>
      </c>
      <c r="S311" s="15">
        <f>SUMIF(Accounts!A$10:A$84,C311,Accounts!A$10:A$84)</f>
        <v>0</v>
      </c>
      <c r="T311" s="15">
        <f t="shared" si="30"/>
        <v>0</v>
      </c>
      <c r="U311" s="15">
        <f t="shared" si="27"/>
        <v>0</v>
      </c>
    </row>
    <row r="312" spans="1:21">
      <c r="A312" s="56"/>
      <c r="B312" s="3"/>
      <c r="C312" s="216"/>
      <c r="D312" s="102"/>
      <c r="E312" s="102"/>
      <c r="F312" s="103"/>
      <c r="G312" s="131"/>
      <c r="H312" s="2"/>
      <c r="I312" s="107">
        <f>IF(F312="",SUMIF(Accounts!$A$10:$A$84,C312,Accounts!$D$10:$D$84),0)</f>
        <v>0</v>
      </c>
      <c r="J312" s="30">
        <f>IF(H312&lt;&gt;"",ROUND(H312*(1-F312-I312),2),IF(SETUP!$C$10&lt;&gt;"Y",0,IF(SUMIF(Accounts!A$10:A$84,C312,Accounts!Q$10:Q$84)=1,0,ROUND((D312-E312)*(1-F312-I312)/SETUP!$C$13,2))))</f>
        <v>0</v>
      </c>
      <c r="K312" s="14" t="str">
        <f>IF(SUM(C312:H312)=0,"",IF(T312=0,LOOKUP(C312,Accounts!$A$10:$A$84,Accounts!$B$10:$B$84),"Error!  Invalid Account Number"))</f>
        <v/>
      </c>
      <c r="L312" s="30">
        <f t="shared" si="26"/>
        <v>0</v>
      </c>
      <c r="M312" s="152">
        <f t="shared" si="29"/>
        <v>0</v>
      </c>
      <c r="N312" s="43"/>
      <c r="O312" s="92"/>
      <c r="P312" s="150"/>
      <c r="Q312" s="156">
        <f t="shared" si="31"/>
        <v>0</v>
      </c>
      <c r="R312" s="161">
        <f t="shared" si="28"/>
        <v>0</v>
      </c>
      <c r="S312" s="15">
        <f>SUMIF(Accounts!A$10:A$84,C312,Accounts!A$10:A$84)</f>
        <v>0</v>
      </c>
      <c r="T312" s="15">
        <f t="shared" si="30"/>
        <v>0</v>
      </c>
      <c r="U312" s="15">
        <f t="shared" si="27"/>
        <v>0</v>
      </c>
    </row>
    <row r="313" spans="1:21">
      <c r="A313" s="56"/>
      <c r="B313" s="3"/>
      <c r="C313" s="216"/>
      <c r="D313" s="102"/>
      <c r="E313" s="102"/>
      <c r="F313" s="103"/>
      <c r="G313" s="131"/>
      <c r="H313" s="2"/>
      <c r="I313" s="107">
        <f>IF(F313="",SUMIF(Accounts!$A$10:$A$84,C313,Accounts!$D$10:$D$84),0)</f>
        <v>0</v>
      </c>
      <c r="J313" s="30">
        <f>IF(H313&lt;&gt;"",ROUND(H313*(1-F313-I313),2),IF(SETUP!$C$10&lt;&gt;"Y",0,IF(SUMIF(Accounts!A$10:A$84,C313,Accounts!Q$10:Q$84)=1,0,ROUND((D313-E313)*(1-F313-I313)/SETUP!$C$13,2))))</f>
        <v>0</v>
      </c>
      <c r="K313" s="14" t="str">
        <f>IF(SUM(C313:H313)=0,"",IF(T313=0,LOOKUP(C313,Accounts!$A$10:$A$84,Accounts!$B$10:$B$84),"Error!  Invalid Account Number"))</f>
        <v/>
      </c>
      <c r="L313" s="30">
        <f t="shared" si="26"/>
        <v>0</v>
      </c>
      <c r="M313" s="152">
        <f t="shared" si="29"/>
        <v>0</v>
      </c>
      <c r="N313" s="43"/>
      <c r="O313" s="92"/>
      <c r="P313" s="150"/>
      <c r="Q313" s="156">
        <f t="shared" si="31"/>
        <v>0</v>
      </c>
      <c r="R313" s="161">
        <f t="shared" si="28"/>
        <v>0</v>
      </c>
      <c r="S313" s="15">
        <f>SUMIF(Accounts!A$10:A$84,C313,Accounts!A$10:A$84)</f>
        <v>0</v>
      </c>
      <c r="T313" s="15">
        <f t="shared" si="30"/>
        <v>0</v>
      </c>
      <c r="U313" s="15">
        <f t="shared" si="27"/>
        <v>0</v>
      </c>
    </row>
    <row r="314" spans="1:21">
      <c r="A314" s="56"/>
      <c r="B314" s="3"/>
      <c r="C314" s="216"/>
      <c r="D314" s="102"/>
      <c r="E314" s="102"/>
      <c r="F314" s="103"/>
      <c r="G314" s="131"/>
      <c r="H314" s="2"/>
      <c r="I314" s="107">
        <f>IF(F314="",SUMIF(Accounts!$A$10:$A$84,C314,Accounts!$D$10:$D$84),0)</f>
        <v>0</v>
      </c>
      <c r="J314" s="30">
        <f>IF(H314&lt;&gt;"",ROUND(H314*(1-F314-I314),2),IF(SETUP!$C$10&lt;&gt;"Y",0,IF(SUMIF(Accounts!A$10:A$84,C314,Accounts!Q$10:Q$84)=1,0,ROUND((D314-E314)*(1-F314-I314)/SETUP!$C$13,2))))</f>
        <v>0</v>
      </c>
      <c r="K314" s="14" t="str">
        <f>IF(SUM(C314:H314)=0,"",IF(T314=0,LOOKUP(C314,Accounts!$A$10:$A$84,Accounts!$B$10:$B$84),"Error!  Invalid Account Number"))</f>
        <v/>
      </c>
      <c r="L314" s="30">
        <f t="shared" si="26"/>
        <v>0</v>
      </c>
      <c r="M314" s="152">
        <f t="shared" si="29"/>
        <v>0</v>
      </c>
      <c r="N314" s="43"/>
      <c r="O314" s="92"/>
      <c r="P314" s="150"/>
      <c r="Q314" s="156">
        <f t="shared" si="31"/>
        <v>0</v>
      </c>
      <c r="R314" s="161">
        <f t="shared" si="28"/>
        <v>0</v>
      </c>
      <c r="S314" s="15">
        <f>SUMIF(Accounts!A$10:A$84,C314,Accounts!A$10:A$84)</f>
        <v>0</v>
      </c>
      <c r="T314" s="15">
        <f t="shared" si="30"/>
        <v>0</v>
      </c>
      <c r="U314" s="15">
        <f t="shared" si="27"/>
        <v>0</v>
      </c>
    </row>
    <row r="315" spans="1:21">
      <c r="A315" s="56"/>
      <c r="B315" s="3"/>
      <c r="C315" s="216"/>
      <c r="D315" s="102"/>
      <c r="E315" s="102"/>
      <c r="F315" s="103"/>
      <c r="G315" s="131"/>
      <c r="H315" s="2"/>
      <c r="I315" s="107">
        <f>IF(F315="",SUMIF(Accounts!$A$10:$A$84,C315,Accounts!$D$10:$D$84),0)</f>
        <v>0</v>
      </c>
      <c r="J315" s="30">
        <f>IF(H315&lt;&gt;"",ROUND(H315*(1-F315-I315),2),IF(SETUP!$C$10&lt;&gt;"Y",0,IF(SUMIF(Accounts!A$10:A$84,C315,Accounts!Q$10:Q$84)=1,0,ROUND((D315-E315)*(1-F315-I315)/SETUP!$C$13,2))))</f>
        <v>0</v>
      </c>
      <c r="K315" s="14" t="str">
        <f>IF(SUM(C315:H315)=0,"",IF(T315=0,LOOKUP(C315,Accounts!$A$10:$A$84,Accounts!$B$10:$B$84),"Error!  Invalid Account Number"))</f>
        <v/>
      </c>
      <c r="L315" s="30">
        <f t="shared" si="26"/>
        <v>0</v>
      </c>
      <c r="M315" s="152">
        <f t="shared" si="29"/>
        <v>0</v>
      </c>
      <c r="N315" s="43"/>
      <c r="O315" s="92"/>
      <c r="P315" s="150"/>
      <c r="Q315" s="156">
        <f t="shared" si="31"/>
        <v>0</v>
      </c>
      <c r="R315" s="161">
        <f t="shared" si="28"/>
        <v>0</v>
      </c>
      <c r="S315" s="15">
        <f>SUMIF(Accounts!A$10:A$84,C315,Accounts!A$10:A$84)</f>
        <v>0</v>
      </c>
      <c r="T315" s="15">
        <f t="shared" si="30"/>
        <v>0</v>
      </c>
      <c r="U315" s="15">
        <f t="shared" si="27"/>
        <v>0</v>
      </c>
    </row>
    <row r="316" spans="1:21">
      <c r="A316" s="56"/>
      <c r="B316" s="3"/>
      <c r="C316" s="216"/>
      <c r="D316" s="102"/>
      <c r="E316" s="102"/>
      <c r="F316" s="103"/>
      <c r="G316" s="131"/>
      <c r="H316" s="2"/>
      <c r="I316" s="107">
        <f>IF(F316="",SUMIF(Accounts!$A$10:$A$84,C316,Accounts!$D$10:$D$84),0)</f>
        <v>0</v>
      </c>
      <c r="J316" s="30">
        <f>IF(H316&lt;&gt;"",ROUND(H316*(1-F316-I316),2),IF(SETUP!$C$10&lt;&gt;"Y",0,IF(SUMIF(Accounts!A$10:A$84,C316,Accounts!Q$10:Q$84)=1,0,ROUND((D316-E316)*(1-F316-I316)/SETUP!$C$13,2))))</f>
        <v>0</v>
      </c>
      <c r="K316" s="14" t="str">
        <f>IF(SUM(C316:H316)=0,"",IF(T316=0,LOOKUP(C316,Accounts!$A$10:$A$84,Accounts!$B$10:$B$84),"Error!  Invalid Account Number"))</f>
        <v/>
      </c>
      <c r="L316" s="30">
        <f t="shared" si="26"/>
        <v>0</v>
      </c>
      <c r="M316" s="152">
        <f t="shared" si="29"/>
        <v>0</v>
      </c>
      <c r="N316" s="43"/>
      <c r="O316" s="92"/>
      <c r="P316" s="150"/>
      <c r="Q316" s="156">
        <f t="shared" si="31"/>
        <v>0</v>
      </c>
      <c r="R316" s="161">
        <f t="shared" si="28"/>
        <v>0</v>
      </c>
      <c r="S316" s="15">
        <f>SUMIF(Accounts!A$10:A$84,C316,Accounts!A$10:A$84)</f>
        <v>0</v>
      </c>
      <c r="T316" s="15">
        <f t="shared" si="30"/>
        <v>0</v>
      </c>
      <c r="U316" s="15">
        <f t="shared" si="27"/>
        <v>0</v>
      </c>
    </row>
    <row r="317" spans="1:21">
      <c r="A317" s="56"/>
      <c r="B317" s="3"/>
      <c r="C317" s="216"/>
      <c r="D317" s="102"/>
      <c r="E317" s="102"/>
      <c r="F317" s="103"/>
      <c r="G317" s="131"/>
      <c r="H317" s="2"/>
      <c r="I317" s="107">
        <f>IF(F317="",SUMIF(Accounts!$A$10:$A$84,C317,Accounts!$D$10:$D$84),0)</f>
        <v>0</v>
      </c>
      <c r="J317" s="30">
        <f>IF(H317&lt;&gt;"",ROUND(H317*(1-F317-I317),2),IF(SETUP!$C$10&lt;&gt;"Y",0,IF(SUMIF(Accounts!A$10:A$84,C317,Accounts!Q$10:Q$84)=1,0,ROUND((D317-E317)*(1-F317-I317)/SETUP!$C$13,2))))</f>
        <v>0</v>
      </c>
      <c r="K317" s="14" t="str">
        <f>IF(SUM(C317:H317)=0,"",IF(T317=0,LOOKUP(C317,Accounts!$A$10:$A$84,Accounts!$B$10:$B$84),"Error!  Invalid Account Number"))</f>
        <v/>
      </c>
      <c r="L317" s="30">
        <f t="shared" si="26"/>
        <v>0</v>
      </c>
      <c r="M317" s="152">
        <f t="shared" si="29"/>
        <v>0</v>
      </c>
      <c r="N317" s="43"/>
      <c r="O317" s="92"/>
      <c r="P317" s="150"/>
      <c r="Q317" s="156">
        <f t="shared" si="31"/>
        <v>0</v>
      </c>
      <c r="R317" s="161">
        <f t="shared" si="28"/>
        <v>0</v>
      </c>
      <c r="S317" s="15">
        <f>SUMIF(Accounts!A$10:A$84,C317,Accounts!A$10:A$84)</f>
        <v>0</v>
      </c>
      <c r="T317" s="15">
        <f t="shared" si="30"/>
        <v>0</v>
      </c>
      <c r="U317" s="15">
        <f t="shared" si="27"/>
        <v>0</v>
      </c>
    </row>
    <row r="318" spans="1:21">
      <c r="A318" s="56"/>
      <c r="B318" s="3"/>
      <c r="C318" s="216"/>
      <c r="D318" s="102"/>
      <c r="E318" s="102"/>
      <c r="F318" s="103"/>
      <c r="G318" s="131"/>
      <c r="H318" s="2"/>
      <c r="I318" s="107">
        <f>IF(F318="",SUMIF(Accounts!$A$10:$A$84,C318,Accounts!$D$10:$D$84),0)</f>
        <v>0</v>
      </c>
      <c r="J318" s="30">
        <f>IF(H318&lt;&gt;"",ROUND(H318*(1-F318-I318),2),IF(SETUP!$C$10&lt;&gt;"Y",0,IF(SUMIF(Accounts!A$10:A$84,C318,Accounts!Q$10:Q$84)=1,0,ROUND((D318-E318)*(1-F318-I318)/SETUP!$C$13,2))))</f>
        <v>0</v>
      </c>
      <c r="K318" s="14" t="str">
        <f>IF(SUM(C318:H318)=0,"",IF(T318=0,LOOKUP(C318,Accounts!$A$10:$A$84,Accounts!$B$10:$B$84),"Error!  Invalid Account Number"))</f>
        <v/>
      </c>
      <c r="L318" s="30">
        <f t="shared" si="26"/>
        <v>0</v>
      </c>
      <c r="M318" s="152">
        <f t="shared" si="29"/>
        <v>0</v>
      </c>
      <c r="N318" s="43"/>
      <c r="O318" s="92"/>
      <c r="P318" s="150"/>
      <c r="Q318" s="156">
        <f t="shared" si="31"/>
        <v>0</v>
      </c>
      <c r="R318" s="161">
        <f t="shared" si="28"/>
        <v>0</v>
      </c>
      <c r="S318" s="15">
        <f>SUMIF(Accounts!A$10:A$84,C318,Accounts!A$10:A$84)</f>
        <v>0</v>
      </c>
      <c r="T318" s="15">
        <f t="shared" si="30"/>
        <v>0</v>
      </c>
      <c r="U318" s="15">
        <f t="shared" si="27"/>
        <v>0</v>
      </c>
    </row>
    <row r="319" spans="1:21">
      <c r="A319" s="56"/>
      <c r="B319" s="3"/>
      <c r="C319" s="216"/>
      <c r="D319" s="102"/>
      <c r="E319" s="102"/>
      <c r="F319" s="103"/>
      <c r="G319" s="131"/>
      <c r="H319" s="2"/>
      <c r="I319" s="107">
        <f>IF(F319="",SUMIF(Accounts!$A$10:$A$84,C319,Accounts!$D$10:$D$84),0)</f>
        <v>0</v>
      </c>
      <c r="J319" s="30">
        <f>IF(H319&lt;&gt;"",ROUND(H319*(1-F319-I319),2),IF(SETUP!$C$10&lt;&gt;"Y",0,IF(SUMIF(Accounts!A$10:A$84,C319,Accounts!Q$10:Q$84)=1,0,ROUND((D319-E319)*(1-F319-I319)/SETUP!$C$13,2))))</f>
        <v>0</v>
      </c>
      <c r="K319" s="14" t="str">
        <f>IF(SUM(C319:H319)=0,"",IF(T319=0,LOOKUP(C319,Accounts!$A$10:$A$84,Accounts!$B$10:$B$84),"Error!  Invalid Account Number"))</f>
        <v/>
      </c>
      <c r="L319" s="30">
        <f t="shared" si="26"/>
        <v>0</v>
      </c>
      <c r="M319" s="152">
        <f t="shared" si="29"/>
        <v>0</v>
      </c>
      <c r="N319" s="43"/>
      <c r="O319" s="92"/>
      <c r="P319" s="150"/>
      <c r="Q319" s="156">
        <f t="shared" si="31"/>
        <v>0</v>
      </c>
      <c r="R319" s="161">
        <f t="shared" si="28"/>
        <v>0</v>
      </c>
      <c r="S319" s="15">
        <f>SUMIF(Accounts!A$10:A$84,C319,Accounts!A$10:A$84)</f>
        <v>0</v>
      </c>
      <c r="T319" s="15">
        <f t="shared" si="30"/>
        <v>0</v>
      </c>
      <c r="U319" s="15">
        <f t="shared" si="27"/>
        <v>0</v>
      </c>
    </row>
    <row r="320" spans="1:21">
      <c r="A320" s="56"/>
      <c r="B320" s="3"/>
      <c r="C320" s="216"/>
      <c r="D320" s="102"/>
      <c r="E320" s="102"/>
      <c r="F320" s="103"/>
      <c r="G320" s="131"/>
      <c r="H320" s="2"/>
      <c r="I320" s="107">
        <f>IF(F320="",SUMIF(Accounts!$A$10:$A$84,C320,Accounts!$D$10:$D$84),0)</f>
        <v>0</v>
      </c>
      <c r="J320" s="30">
        <f>IF(H320&lt;&gt;"",ROUND(H320*(1-F320-I320),2),IF(SETUP!$C$10&lt;&gt;"Y",0,IF(SUMIF(Accounts!A$10:A$84,C320,Accounts!Q$10:Q$84)=1,0,ROUND((D320-E320)*(1-F320-I320)/SETUP!$C$13,2))))</f>
        <v>0</v>
      </c>
      <c r="K320" s="14" t="str">
        <f>IF(SUM(C320:H320)=0,"",IF(T320=0,LOOKUP(C320,Accounts!$A$10:$A$84,Accounts!$B$10:$B$84),"Error!  Invalid Account Number"))</f>
        <v/>
      </c>
      <c r="L320" s="30">
        <f t="shared" si="26"/>
        <v>0</v>
      </c>
      <c r="M320" s="152">
        <f t="shared" si="29"/>
        <v>0</v>
      </c>
      <c r="N320" s="43"/>
      <c r="O320" s="92"/>
      <c r="P320" s="150"/>
      <c r="Q320" s="156">
        <f t="shared" si="31"/>
        <v>0</v>
      </c>
      <c r="R320" s="161">
        <f t="shared" si="28"/>
        <v>0</v>
      </c>
      <c r="S320" s="15">
        <f>SUMIF(Accounts!A$10:A$84,C320,Accounts!A$10:A$84)</f>
        <v>0</v>
      </c>
      <c r="T320" s="15">
        <f t="shared" si="30"/>
        <v>0</v>
      </c>
      <c r="U320" s="15">
        <f t="shared" si="27"/>
        <v>0</v>
      </c>
    </row>
    <row r="321" spans="1:21">
      <c r="A321" s="56"/>
      <c r="B321" s="3"/>
      <c r="C321" s="216"/>
      <c r="D321" s="102"/>
      <c r="E321" s="102"/>
      <c r="F321" s="103"/>
      <c r="G321" s="131"/>
      <c r="H321" s="2"/>
      <c r="I321" s="107">
        <f>IF(F321="",SUMIF(Accounts!$A$10:$A$84,C321,Accounts!$D$10:$D$84),0)</f>
        <v>0</v>
      </c>
      <c r="J321" s="30">
        <f>IF(H321&lt;&gt;"",ROUND(H321*(1-F321-I321),2),IF(SETUP!$C$10&lt;&gt;"Y",0,IF(SUMIF(Accounts!A$10:A$84,C321,Accounts!Q$10:Q$84)=1,0,ROUND((D321-E321)*(1-F321-I321)/SETUP!$C$13,2))))</f>
        <v>0</v>
      </c>
      <c r="K321" s="14" t="str">
        <f>IF(SUM(C321:H321)=0,"",IF(T321=0,LOOKUP(C321,Accounts!$A$10:$A$84,Accounts!$B$10:$B$84),"Error!  Invalid Account Number"))</f>
        <v/>
      </c>
      <c r="L321" s="30">
        <f t="shared" si="26"/>
        <v>0</v>
      </c>
      <c r="M321" s="152">
        <f t="shared" si="29"/>
        <v>0</v>
      </c>
      <c r="N321" s="43"/>
      <c r="O321" s="92"/>
      <c r="P321" s="150"/>
      <c r="Q321" s="156">
        <f t="shared" si="31"/>
        <v>0</v>
      </c>
      <c r="R321" s="161">
        <f t="shared" si="28"/>
        <v>0</v>
      </c>
      <c r="S321" s="15">
        <f>SUMIF(Accounts!A$10:A$84,C321,Accounts!A$10:A$84)</f>
        <v>0</v>
      </c>
      <c r="T321" s="15">
        <f t="shared" si="30"/>
        <v>0</v>
      </c>
      <c r="U321" s="15">
        <f t="shared" si="27"/>
        <v>0</v>
      </c>
    </row>
    <row r="322" spans="1:21">
      <c r="A322" s="56"/>
      <c r="B322" s="3"/>
      <c r="C322" s="216"/>
      <c r="D322" s="102"/>
      <c r="E322" s="102"/>
      <c r="F322" s="103"/>
      <c r="G322" s="131"/>
      <c r="H322" s="2"/>
      <c r="I322" s="107">
        <f>IF(F322="",SUMIF(Accounts!$A$10:$A$84,C322,Accounts!$D$10:$D$84),0)</f>
        <v>0</v>
      </c>
      <c r="J322" s="30">
        <f>IF(H322&lt;&gt;"",ROUND(H322*(1-F322-I322),2),IF(SETUP!$C$10&lt;&gt;"Y",0,IF(SUMIF(Accounts!A$10:A$84,C322,Accounts!Q$10:Q$84)=1,0,ROUND((D322-E322)*(1-F322-I322)/SETUP!$C$13,2))))</f>
        <v>0</v>
      </c>
      <c r="K322" s="14" t="str">
        <f>IF(SUM(C322:H322)=0,"",IF(T322=0,LOOKUP(C322,Accounts!$A$10:$A$84,Accounts!$B$10:$B$84),"Error!  Invalid Account Number"))</f>
        <v/>
      </c>
      <c r="L322" s="30">
        <f t="shared" si="26"/>
        <v>0</v>
      </c>
      <c r="M322" s="152">
        <f t="shared" si="29"/>
        <v>0</v>
      </c>
      <c r="N322" s="43"/>
      <c r="O322" s="92"/>
      <c r="P322" s="150"/>
      <c r="Q322" s="156">
        <f t="shared" si="31"/>
        <v>0</v>
      </c>
      <c r="R322" s="161">
        <f t="shared" si="28"/>
        <v>0</v>
      </c>
      <c r="S322" s="15">
        <f>SUMIF(Accounts!A$10:A$84,C322,Accounts!A$10:A$84)</f>
        <v>0</v>
      </c>
      <c r="T322" s="15">
        <f t="shared" si="30"/>
        <v>0</v>
      </c>
      <c r="U322" s="15">
        <f t="shared" si="27"/>
        <v>0</v>
      </c>
    </row>
    <row r="323" spans="1:21">
      <c r="A323" s="56"/>
      <c r="B323" s="3"/>
      <c r="C323" s="216"/>
      <c r="D323" s="102"/>
      <c r="E323" s="102"/>
      <c r="F323" s="103"/>
      <c r="G323" s="131"/>
      <c r="H323" s="2"/>
      <c r="I323" s="107">
        <f>IF(F323="",SUMIF(Accounts!$A$10:$A$84,C323,Accounts!$D$10:$D$84),0)</f>
        <v>0</v>
      </c>
      <c r="J323" s="30">
        <f>IF(H323&lt;&gt;"",ROUND(H323*(1-F323-I323),2),IF(SETUP!$C$10&lt;&gt;"Y",0,IF(SUMIF(Accounts!A$10:A$84,C323,Accounts!Q$10:Q$84)=1,0,ROUND((D323-E323)*(1-F323-I323)/SETUP!$C$13,2))))</f>
        <v>0</v>
      </c>
      <c r="K323" s="14" t="str">
        <f>IF(SUM(C323:H323)=0,"",IF(T323=0,LOOKUP(C323,Accounts!$A$10:$A$84,Accounts!$B$10:$B$84),"Error!  Invalid Account Number"))</f>
        <v/>
      </c>
      <c r="L323" s="30">
        <f t="shared" si="26"/>
        <v>0</v>
      </c>
      <c r="M323" s="152">
        <f t="shared" si="29"/>
        <v>0</v>
      </c>
      <c r="N323" s="43"/>
      <c r="O323" s="92"/>
      <c r="P323" s="150"/>
      <c r="Q323" s="156">
        <f t="shared" si="31"/>
        <v>0</v>
      </c>
      <c r="R323" s="161">
        <f t="shared" si="28"/>
        <v>0</v>
      </c>
      <c r="S323" s="15">
        <f>SUMIF(Accounts!A$10:A$84,C323,Accounts!A$10:A$84)</f>
        <v>0</v>
      </c>
      <c r="T323" s="15">
        <f t="shared" si="30"/>
        <v>0</v>
      </c>
      <c r="U323" s="15">
        <f t="shared" si="27"/>
        <v>0</v>
      </c>
    </row>
    <row r="324" spans="1:21">
      <c r="A324" s="56"/>
      <c r="B324" s="3"/>
      <c r="C324" s="216"/>
      <c r="D324" s="102"/>
      <c r="E324" s="102"/>
      <c r="F324" s="103"/>
      <c r="G324" s="131"/>
      <c r="H324" s="2"/>
      <c r="I324" s="107">
        <f>IF(F324="",SUMIF(Accounts!$A$10:$A$84,C324,Accounts!$D$10:$D$84),0)</f>
        <v>0</v>
      </c>
      <c r="J324" s="30">
        <f>IF(H324&lt;&gt;"",ROUND(H324*(1-F324-I324),2),IF(SETUP!$C$10&lt;&gt;"Y",0,IF(SUMIF(Accounts!A$10:A$84,C324,Accounts!Q$10:Q$84)=1,0,ROUND((D324-E324)*(1-F324-I324)/SETUP!$C$13,2))))</f>
        <v>0</v>
      </c>
      <c r="K324" s="14" t="str">
        <f>IF(SUM(C324:H324)=0,"",IF(T324=0,LOOKUP(C324,Accounts!$A$10:$A$84,Accounts!$B$10:$B$84),"Error!  Invalid Account Number"))</f>
        <v/>
      </c>
      <c r="L324" s="30">
        <f t="shared" si="26"/>
        <v>0</v>
      </c>
      <c r="M324" s="152">
        <f t="shared" si="29"/>
        <v>0</v>
      </c>
      <c r="N324" s="43"/>
      <c r="O324" s="92"/>
      <c r="P324" s="150"/>
      <c r="Q324" s="156">
        <f t="shared" si="31"/>
        <v>0</v>
      </c>
      <c r="R324" s="161">
        <f t="shared" si="28"/>
        <v>0</v>
      </c>
      <c r="S324" s="15">
        <f>SUMIF(Accounts!A$10:A$84,C324,Accounts!A$10:A$84)</f>
        <v>0</v>
      </c>
      <c r="T324" s="15">
        <f t="shared" si="30"/>
        <v>0</v>
      </c>
      <c r="U324" s="15">
        <f t="shared" si="27"/>
        <v>0</v>
      </c>
    </row>
    <row r="325" spans="1:21">
      <c r="A325" s="56"/>
      <c r="B325" s="3"/>
      <c r="C325" s="216"/>
      <c r="D325" s="102"/>
      <c r="E325" s="102"/>
      <c r="F325" s="103"/>
      <c r="G325" s="131"/>
      <c r="H325" s="2"/>
      <c r="I325" s="107">
        <f>IF(F325="",SUMIF(Accounts!$A$10:$A$84,C325,Accounts!$D$10:$D$84),0)</f>
        <v>0</v>
      </c>
      <c r="J325" s="30">
        <f>IF(H325&lt;&gt;"",ROUND(H325*(1-F325-I325),2),IF(SETUP!$C$10&lt;&gt;"Y",0,IF(SUMIF(Accounts!A$10:A$84,C325,Accounts!Q$10:Q$84)=1,0,ROUND((D325-E325)*(1-F325-I325)/SETUP!$C$13,2))))</f>
        <v>0</v>
      </c>
      <c r="K325" s="14" t="str">
        <f>IF(SUM(C325:H325)=0,"",IF(T325=0,LOOKUP(C325,Accounts!$A$10:$A$84,Accounts!$B$10:$B$84),"Error!  Invalid Account Number"))</f>
        <v/>
      </c>
      <c r="L325" s="30">
        <f t="shared" si="26"/>
        <v>0</v>
      </c>
      <c r="M325" s="152">
        <f t="shared" si="29"/>
        <v>0</v>
      </c>
      <c r="N325" s="43"/>
      <c r="O325" s="92"/>
      <c r="P325" s="150"/>
      <c r="Q325" s="156">
        <f t="shared" si="31"/>
        <v>0</v>
      </c>
      <c r="R325" s="161">
        <f t="shared" si="28"/>
        <v>0</v>
      </c>
      <c r="S325" s="15">
        <f>SUMIF(Accounts!A$10:A$84,C325,Accounts!A$10:A$84)</f>
        <v>0</v>
      </c>
      <c r="T325" s="15">
        <f t="shared" si="30"/>
        <v>0</v>
      </c>
      <c r="U325" s="15">
        <f t="shared" si="27"/>
        <v>0</v>
      </c>
    </row>
    <row r="326" spans="1:21">
      <c r="A326" s="56"/>
      <c r="B326" s="3"/>
      <c r="C326" s="216"/>
      <c r="D326" s="102"/>
      <c r="E326" s="102"/>
      <c r="F326" s="103"/>
      <c r="G326" s="131"/>
      <c r="H326" s="2"/>
      <c r="I326" s="107">
        <f>IF(F326="",SUMIF(Accounts!$A$10:$A$84,C326,Accounts!$D$10:$D$84),0)</f>
        <v>0</v>
      </c>
      <c r="J326" s="30">
        <f>IF(H326&lt;&gt;"",ROUND(H326*(1-F326-I326),2),IF(SETUP!$C$10&lt;&gt;"Y",0,IF(SUMIF(Accounts!A$10:A$84,C326,Accounts!Q$10:Q$84)=1,0,ROUND((D326-E326)*(1-F326-I326)/SETUP!$C$13,2))))</f>
        <v>0</v>
      </c>
      <c r="K326" s="14" t="str">
        <f>IF(SUM(C326:H326)=0,"",IF(T326=0,LOOKUP(C326,Accounts!$A$10:$A$84,Accounts!$B$10:$B$84),"Error!  Invalid Account Number"))</f>
        <v/>
      </c>
      <c r="L326" s="30">
        <f t="shared" si="26"/>
        <v>0</v>
      </c>
      <c r="M326" s="152">
        <f t="shared" si="29"/>
        <v>0</v>
      </c>
      <c r="N326" s="43"/>
      <c r="O326" s="92"/>
      <c r="P326" s="150"/>
      <c r="Q326" s="156">
        <f t="shared" si="31"/>
        <v>0</v>
      </c>
      <c r="R326" s="161">
        <f t="shared" si="28"/>
        <v>0</v>
      </c>
      <c r="S326" s="15">
        <f>SUMIF(Accounts!A$10:A$84,C326,Accounts!A$10:A$84)</f>
        <v>0</v>
      </c>
      <c r="T326" s="15">
        <f t="shared" si="30"/>
        <v>0</v>
      </c>
      <c r="U326" s="15">
        <f t="shared" si="27"/>
        <v>0</v>
      </c>
    </row>
    <row r="327" spans="1:21">
      <c r="A327" s="56"/>
      <c r="B327" s="3"/>
      <c r="C327" s="216"/>
      <c r="D327" s="102"/>
      <c r="E327" s="102"/>
      <c r="F327" s="103"/>
      <c r="G327" s="131"/>
      <c r="H327" s="2"/>
      <c r="I327" s="107">
        <f>IF(F327="",SUMIF(Accounts!$A$10:$A$84,C327,Accounts!$D$10:$D$84),0)</f>
        <v>0</v>
      </c>
      <c r="J327" s="30">
        <f>IF(H327&lt;&gt;"",ROUND(H327*(1-F327-I327),2),IF(SETUP!$C$10&lt;&gt;"Y",0,IF(SUMIF(Accounts!A$10:A$84,C327,Accounts!Q$10:Q$84)=1,0,ROUND((D327-E327)*(1-F327-I327)/SETUP!$C$13,2))))</f>
        <v>0</v>
      </c>
      <c r="K327" s="14" t="str">
        <f>IF(SUM(C327:H327)=0,"",IF(T327=0,LOOKUP(C327,Accounts!$A$10:$A$84,Accounts!$B$10:$B$84),"Error!  Invalid Account Number"))</f>
        <v/>
      </c>
      <c r="L327" s="30">
        <f t="shared" si="26"/>
        <v>0</v>
      </c>
      <c r="M327" s="152">
        <f t="shared" si="29"/>
        <v>0</v>
      </c>
      <c r="N327" s="43"/>
      <c r="O327" s="92"/>
      <c r="P327" s="150"/>
      <c r="Q327" s="156">
        <f t="shared" si="31"/>
        <v>0</v>
      </c>
      <c r="R327" s="161">
        <f t="shared" si="28"/>
        <v>0</v>
      </c>
      <c r="S327" s="15">
        <f>SUMIF(Accounts!A$10:A$84,C327,Accounts!A$10:A$84)</f>
        <v>0</v>
      </c>
      <c r="T327" s="15">
        <f t="shared" si="30"/>
        <v>0</v>
      </c>
      <c r="U327" s="15">
        <f t="shared" si="27"/>
        <v>0</v>
      </c>
    </row>
    <row r="328" spans="1:21">
      <c r="A328" s="56"/>
      <c r="B328" s="3"/>
      <c r="C328" s="216"/>
      <c r="D328" s="102"/>
      <c r="E328" s="102"/>
      <c r="F328" s="103"/>
      <c r="G328" s="131"/>
      <c r="H328" s="2"/>
      <c r="I328" s="107">
        <f>IF(F328="",SUMIF(Accounts!$A$10:$A$84,C328,Accounts!$D$10:$D$84),0)</f>
        <v>0</v>
      </c>
      <c r="J328" s="30">
        <f>IF(H328&lt;&gt;"",ROUND(H328*(1-F328-I328),2),IF(SETUP!$C$10&lt;&gt;"Y",0,IF(SUMIF(Accounts!A$10:A$84,C328,Accounts!Q$10:Q$84)=1,0,ROUND((D328-E328)*(1-F328-I328)/SETUP!$C$13,2))))</f>
        <v>0</v>
      </c>
      <c r="K328" s="14" t="str">
        <f>IF(SUM(C328:H328)=0,"",IF(T328=0,LOOKUP(C328,Accounts!$A$10:$A$84,Accounts!$B$10:$B$84),"Error!  Invalid Account Number"))</f>
        <v/>
      </c>
      <c r="L328" s="30">
        <f t="shared" ref="L328:L391" si="32">D328-E328-J328-M328</f>
        <v>0</v>
      </c>
      <c r="M328" s="152">
        <f t="shared" si="29"/>
        <v>0</v>
      </c>
      <c r="N328" s="43"/>
      <c r="O328" s="92"/>
      <c r="P328" s="150"/>
      <c r="Q328" s="156">
        <f t="shared" si="31"/>
        <v>0</v>
      </c>
      <c r="R328" s="161">
        <f t="shared" si="28"/>
        <v>0</v>
      </c>
      <c r="S328" s="15">
        <f>SUMIF(Accounts!A$10:A$84,C328,Accounts!A$10:A$84)</f>
        <v>0</v>
      </c>
      <c r="T328" s="15">
        <f t="shared" si="30"/>
        <v>0</v>
      </c>
      <c r="U328" s="15">
        <f t="shared" ref="U328:U391" si="33">IF(OR(AND(D328-E328&lt;0,J328&gt;0),AND(D328-E328&gt;0,J328&lt;0)),1,0)</f>
        <v>0</v>
      </c>
    </row>
    <row r="329" spans="1:21">
      <c r="A329" s="56"/>
      <c r="B329" s="3"/>
      <c r="C329" s="216"/>
      <c r="D329" s="102"/>
      <c r="E329" s="102"/>
      <c r="F329" s="103"/>
      <c r="G329" s="131"/>
      <c r="H329" s="2"/>
      <c r="I329" s="107">
        <f>IF(F329="",SUMIF(Accounts!$A$10:$A$84,C329,Accounts!$D$10:$D$84),0)</f>
        <v>0</v>
      </c>
      <c r="J329" s="30">
        <f>IF(H329&lt;&gt;"",ROUND(H329*(1-F329-I329),2),IF(SETUP!$C$10&lt;&gt;"Y",0,IF(SUMIF(Accounts!A$10:A$84,C329,Accounts!Q$10:Q$84)=1,0,ROUND((D329-E329)*(1-F329-I329)/SETUP!$C$13,2))))</f>
        <v>0</v>
      </c>
      <c r="K329" s="14" t="str">
        <f>IF(SUM(C329:H329)=0,"",IF(T329=0,LOOKUP(C329,Accounts!$A$10:$A$84,Accounts!$B$10:$B$84),"Error!  Invalid Account Number"))</f>
        <v/>
      </c>
      <c r="L329" s="30">
        <f t="shared" si="32"/>
        <v>0</v>
      </c>
      <c r="M329" s="152">
        <f t="shared" si="29"/>
        <v>0</v>
      </c>
      <c r="N329" s="43"/>
      <c r="O329" s="92"/>
      <c r="P329" s="150"/>
      <c r="Q329" s="156">
        <f t="shared" si="31"/>
        <v>0</v>
      </c>
      <c r="R329" s="161">
        <f t="shared" ref="R329:R392" si="34">J329+Q329</f>
        <v>0</v>
      </c>
      <c r="S329" s="15">
        <f>SUMIF(Accounts!A$10:A$84,C329,Accounts!A$10:A$84)</f>
        <v>0</v>
      </c>
      <c r="T329" s="15">
        <f t="shared" si="30"/>
        <v>0</v>
      </c>
      <c r="U329" s="15">
        <f t="shared" si="33"/>
        <v>0</v>
      </c>
    </row>
    <row r="330" spans="1:21">
      <c r="A330" s="56"/>
      <c r="B330" s="3"/>
      <c r="C330" s="216"/>
      <c r="D330" s="102"/>
      <c r="E330" s="102"/>
      <c r="F330" s="103"/>
      <c r="G330" s="131"/>
      <c r="H330" s="2"/>
      <c r="I330" s="107">
        <f>IF(F330="",SUMIF(Accounts!$A$10:$A$84,C330,Accounts!$D$10:$D$84),0)</f>
        <v>0</v>
      </c>
      <c r="J330" s="30">
        <f>IF(H330&lt;&gt;"",ROUND(H330*(1-F330-I330),2),IF(SETUP!$C$10&lt;&gt;"Y",0,IF(SUMIF(Accounts!A$10:A$84,C330,Accounts!Q$10:Q$84)=1,0,ROUND((D330-E330)*(1-F330-I330)/SETUP!$C$13,2))))</f>
        <v>0</v>
      </c>
      <c r="K330" s="14" t="str">
        <f>IF(SUM(C330:H330)=0,"",IF(T330=0,LOOKUP(C330,Accounts!$A$10:$A$84,Accounts!$B$10:$B$84),"Error!  Invalid Account Number"))</f>
        <v/>
      </c>
      <c r="L330" s="30">
        <f t="shared" si="32"/>
        <v>0</v>
      </c>
      <c r="M330" s="152">
        <f t="shared" ref="M330:M393" si="35">ROUND((D330-E330)*(F330+I330),2)</f>
        <v>0</v>
      </c>
      <c r="N330" s="43"/>
      <c r="O330" s="92"/>
      <c r="P330" s="150"/>
      <c r="Q330" s="156">
        <f t="shared" si="31"/>
        <v>0</v>
      </c>
      <c r="R330" s="161">
        <f t="shared" si="34"/>
        <v>0</v>
      </c>
      <c r="S330" s="15">
        <f>SUMIF(Accounts!A$10:A$84,C330,Accounts!A$10:A$84)</f>
        <v>0</v>
      </c>
      <c r="T330" s="15">
        <f t="shared" ref="T330:T393" si="36">IF(AND(SUM(D330:H330)&lt;&gt;0,C330=0),1,IF(S330=C330,0,1))</f>
        <v>0</v>
      </c>
      <c r="U330" s="15">
        <f t="shared" si="33"/>
        <v>0</v>
      </c>
    </row>
    <row r="331" spans="1:21">
      <c r="A331" s="56"/>
      <c r="B331" s="3"/>
      <c r="C331" s="216"/>
      <c r="D331" s="102"/>
      <c r="E331" s="102"/>
      <c r="F331" s="103"/>
      <c r="G331" s="131"/>
      <c r="H331" s="2"/>
      <c r="I331" s="107">
        <f>IF(F331="",SUMIF(Accounts!$A$10:$A$84,C331,Accounts!$D$10:$D$84),0)</f>
        <v>0</v>
      </c>
      <c r="J331" s="30">
        <f>IF(H331&lt;&gt;"",ROUND(H331*(1-F331-I331),2),IF(SETUP!$C$10&lt;&gt;"Y",0,IF(SUMIF(Accounts!A$10:A$84,C331,Accounts!Q$10:Q$84)=1,0,ROUND((D331-E331)*(1-F331-I331)/SETUP!$C$13,2))))</f>
        <v>0</v>
      </c>
      <c r="K331" s="14" t="str">
        <f>IF(SUM(C331:H331)=0,"",IF(T331=0,LOOKUP(C331,Accounts!$A$10:$A$84,Accounts!$B$10:$B$84),"Error!  Invalid Account Number"))</f>
        <v/>
      </c>
      <c r="L331" s="30">
        <f t="shared" si="32"/>
        <v>0</v>
      </c>
      <c r="M331" s="152">
        <f t="shared" si="35"/>
        <v>0</v>
      </c>
      <c r="N331" s="43"/>
      <c r="O331" s="92"/>
      <c r="P331" s="150"/>
      <c r="Q331" s="156">
        <f t="shared" ref="Q331:Q394" si="37">IF(AND(C331&gt;=101,C331&lt;=120),-J331,0)</f>
        <v>0</v>
      </c>
      <c r="R331" s="161">
        <f t="shared" si="34"/>
        <v>0</v>
      </c>
      <c r="S331" s="15">
        <f>SUMIF(Accounts!A$10:A$84,C331,Accounts!A$10:A$84)</f>
        <v>0</v>
      </c>
      <c r="T331" s="15">
        <f t="shared" si="36"/>
        <v>0</v>
      </c>
      <c r="U331" s="15">
        <f t="shared" si="33"/>
        <v>0</v>
      </c>
    </row>
    <row r="332" spans="1:21">
      <c r="A332" s="56"/>
      <c r="B332" s="3"/>
      <c r="C332" s="216"/>
      <c r="D332" s="102"/>
      <c r="E332" s="102"/>
      <c r="F332" s="103"/>
      <c r="G332" s="131"/>
      <c r="H332" s="2"/>
      <c r="I332" s="107">
        <f>IF(F332="",SUMIF(Accounts!$A$10:$A$84,C332,Accounts!$D$10:$D$84),0)</f>
        <v>0</v>
      </c>
      <c r="J332" s="30">
        <f>IF(H332&lt;&gt;"",ROUND(H332*(1-F332-I332),2),IF(SETUP!$C$10&lt;&gt;"Y",0,IF(SUMIF(Accounts!A$10:A$84,C332,Accounts!Q$10:Q$84)=1,0,ROUND((D332-E332)*(1-F332-I332)/SETUP!$C$13,2))))</f>
        <v>0</v>
      </c>
      <c r="K332" s="14" t="str">
        <f>IF(SUM(C332:H332)=0,"",IF(T332=0,LOOKUP(C332,Accounts!$A$10:$A$84,Accounts!$B$10:$B$84),"Error!  Invalid Account Number"))</f>
        <v/>
      </c>
      <c r="L332" s="30">
        <f t="shared" si="32"/>
        <v>0</v>
      </c>
      <c r="M332" s="152">
        <f t="shared" si="35"/>
        <v>0</v>
      </c>
      <c r="N332" s="43"/>
      <c r="O332" s="92"/>
      <c r="P332" s="150"/>
      <c r="Q332" s="156">
        <f t="shared" si="37"/>
        <v>0</v>
      </c>
      <c r="R332" s="161">
        <f t="shared" si="34"/>
        <v>0</v>
      </c>
      <c r="S332" s="15">
        <f>SUMIF(Accounts!A$10:A$84,C332,Accounts!A$10:A$84)</f>
        <v>0</v>
      </c>
      <c r="T332" s="15">
        <f t="shared" si="36"/>
        <v>0</v>
      </c>
      <c r="U332" s="15">
        <f t="shared" si="33"/>
        <v>0</v>
      </c>
    </row>
    <row r="333" spans="1:21">
      <c r="A333" s="56"/>
      <c r="B333" s="3"/>
      <c r="C333" s="216"/>
      <c r="D333" s="102"/>
      <c r="E333" s="102"/>
      <c r="F333" s="103"/>
      <c r="G333" s="131"/>
      <c r="H333" s="2"/>
      <c r="I333" s="107">
        <f>IF(F333="",SUMIF(Accounts!$A$10:$A$84,C333,Accounts!$D$10:$D$84),0)</f>
        <v>0</v>
      </c>
      <c r="J333" s="30">
        <f>IF(H333&lt;&gt;"",ROUND(H333*(1-F333-I333),2),IF(SETUP!$C$10&lt;&gt;"Y",0,IF(SUMIF(Accounts!A$10:A$84,C333,Accounts!Q$10:Q$84)=1,0,ROUND((D333-E333)*(1-F333-I333)/SETUP!$C$13,2))))</f>
        <v>0</v>
      </c>
      <c r="K333" s="14" t="str">
        <f>IF(SUM(C333:H333)=0,"",IF(T333=0,LOOKUP(C333,Accounts!$A$10:$A$84,Accounts!$B$10:$B$84),"Error!  Invalid Account Number"))</f>
        <v/>
      </c>
      <c r="L333" s="30">
        <f t="shared" si="32"/>
        <v>0</v>
      </c>
      <c r="M333" s="152">
        <f t="shared" si="35"/>
        <v>0</v>
      </c>
      <c r="N333" s="43"/>
      <c r="O333" s="92"/>
      <c r="P333" s="150"/>
      <c r="Q333" s="156">
        <f t="shared" si="37"/>
        <v>0</v>
      </c>
      <c r="R333" s="161">
        <f t="shared" si="34"/>
        <v>0</v>
      </c>
      <c r="S333" s="15">
        <f>SUMIF(Accounts!A$10:A$84,C333,Accounts!A$10:A$84)</f>
        <v>0</v>
      </c>
      <c r="T333" s="15">
        <f t="shared" si="36"/>
        <v>0</v>
      </c>
      <c r="U333" s="15">
        <f t="shared" si="33"/>
        <v>0</v>
      </c>
    </row>
    <row r="334" spans="1:21">
      <c r="A334" s="56"/>
      <c r="B334" s="3"/>
      <c r="C334" s="216"/>
      <c r="D334" s="102"/>
      <c r="E334" s="102"/>
      <c r="F334" s="103"/>
      <c r="G334" s="131"/>
      <c r="H334" s="2"/>
      <c r="I334" s="107">
        <f>IF(F334="",SUMIF(Accounts!$A$10:$A$84,C334,Accounts!$D$10:$D$84),0)</f>
        <v>0</v>
      </c>
      <c r="J334" s="30">
        <f>IF(H334&lt;&gt;"",ROUND(H334*(1-F334-I334),2),IF(SETUP!$C$10&lt;&gt;"Y",0,IF(SUMIF(Accounts!A$10:A$84,C334,Accounts!Q$10:Q$84)=1,0,ROUND((D334-E334)*(1-F334-I334)/SETUP!$C$13,2))))</f>
        <v>0</v>
      </c>
      <c r="K334" s="14" t="str">
        <f>IF(SUM(C334:H334)=0,"",IF(T334=0,LOOKUP(C334,Accounts!$A$10:$A$84,Accounts!$B$10:$B$84),"Error!  Invalid Account Number"))</f>
        <v/>
      </c>
      <c r="L334" s="30">
        <f t="shared" si="32"/>
        <v>0</v>
      </c>
      <c r="M334" s="152">
        <f t="shared" si="35"/>
        <v>0</v>
      </c>
      <c r="N334" s="43"/>
      <c r="O334" s="92"/>
      <c r="P334" s="150"/>
      <c r="Q334" s="156">
        <f t="shared" si="37"/>
        <v>0</v>
      </c>
      <c r="R334" s="161">
        <f t="shared" si="34"/>
        <v>0</v>
      </c>
      <c r="S334" s="15">
        <f>SUMIF(Accounts!A$10:A$84,C334,Accounts!A$10:A$84)</f>
        <v>0</v>
      </c>
      <c r="T334" s="15">
        <f t="shared" si="36"/>
        <v>0</v>
      </c>
      <c r="U334" s="15">
        <f t="shared" si="33"/>
        <v>0</v>
      </c>
    </row>
    <row r="335" spans="1:21">
      <c r="A335" s="56"/>
      <c r="B335" s="3"/>
      <c r="C335" s="216"/>
      <c r="D335" s="102"/>
      <c r="E335" s="102"/>
      <c r="F335" s="103"/>
      <c r="G335" s="131"/>
      <c r="H335" s="2"/>
      <c r="I335" s="107">
        <f>IF(F335="",SUMIF(Accounts!$A$10:$A$84,C335,Accounts!$D$10:$D$84),0)</f>
        <v>0</v>
      </c>
      <c r="J335" s="30">
        <f>IF(H335&lt;&gt;"",ROUND(H335*(1-F335-I335),2),IF(SETUP!$C$10&lt;&gt;"Y",0,IF(SUMIF(Accounts!A$10:A$84,C335,Accounts!Q$10:Q$84)=1,0,ROUND((D335-E335)*(1-F335-I335)/SETUP!$C$13,2))))</f>
        <v>0</v>
      </c>
      <c r="K335" s="14" t="str">
        <f>IF(SUM(C335:H335)=0,"",IF(T335=0,LOOKUP(C335,Accounts!$A$10:$A$84,Accounts!$B$10:$B$84),"Error!  Invalid Account Number"))</f>
        <v/>
      </c>
      <c r="L335" s="30">
        <f t="shared" si="32"/>
        <v>0</v>
      </c>
      <c r="M335" s="152">
        <f t="shared" si="35"/>
        <v>0</v>
      </c>
      <c r="N335" s="43"/>
      <c r="O335" s="92"/>
      <c r="P335" s="150"/>
      <c r="Q335" s="156">
        <f t="shared" si="37"/>
        <v>0</v>
      </c>
      <c r="R335" s="161">
        <f t="shared" si="34"/>
        <v>0</v>
      </c>
      <c r="S335" s="15">
        <f>SUMIF(Accounts!A$10:A$84,C335,Accounts!A$10:A$84)</f>
        <v>0</v>
      </c>
      <c r="T335" s="15">
        <f t="shared" si="36"/>
        <v>0</v>
      </c>
      <c r="U335" s="15">
        <f t="shared" si="33"/>
        <v>0</v>
      </c>
    </row>
    <row r="336" spans="1:21">
      <c r="A336" s="56"/>
      <c r="B336" s="3"/>
      <c r="C336" s="216"/>
      <c r="D336" s="102"/>
      <c r="E336" s="102"/>
      <c r="F336" s="103"/>
      <c r="G336" s="131"/>
      <c r="H336" s="2"/>
      <c r="I336" s="107">
        <f>IF(F336="",SUMIF(Accounts!$A$10:$A$84,C336,Accounts!$D$10:$D$84),0)</f>
        <v>0</v>
      </c>
      <c r="J336" s="30">
        <f>IF(H336&lt;&gt;"",ROUND(H336*(1-F336-I336),2),IF(SETUP!$C$10&lt;&gt;"Y",0,IF(SUMIF(Accounts!A$10:A$84,C336,Accounts!Q$10:Q$84)=1,0,ROUND((D336-E336)*(1-F336-I336)/SETUP!$C$13,2))))</f>
        <v>0</v>
      </c>
      <c r="K336" s="14" t="str">
        <f>IF(SUM(C336:H336)=0,"",IF(T336=0,LOOKUP(C336,Accounts!$A$10:$A$84,Accounts!$B$10:$B$84),"Error!  Invalid Account Number"))</f>
        <v/>
      </c>
      <c r="L336" s="30">
        <f t="shared" si="32"/>
        <v>0</v>
      </c>
      <c r="M336" s="152">
        <f t="shared" si="35"/>
        <v>0</v>
      </c>
      <c r="N336" s="43"/>
      <c r="O336" s="92"/>
      <c r="P336" s="150"/>
      <c r="Q336" s="156">
        <f t="shared" si="37"/>
        <v>0</v>
      </c>
      <c r="R336" s="161">
        <f t="shared" si="34"/>
        <v>0</v>
      </c>
      <c r="S336" s="15">
        <f>SUMIF(Accounts!A$10:A$84,C336,Accounts!A$10:A$84)</f>
        <v>0</v>
      </c>
      <c r="T336" s="15">
        <f t="shared" si="36"/>
        <v>0</v>
      </c>
      <c r="U336" s="15">
        <f t="shared" si="33"/>
        <v>0</v>
      </c>
    </row>
    <row r="337" spans="1:21">
      <c r="A337" s="56"/>
      <c r="B337" s="3"/>
      <c r="C337" s="216"/>
      <c r="D337" s="102"/>
      <c r="E337" s="102"/>
      <c r="F337" s="103"/>
      <c r="G337" s="131"/>
      <c r="H337" s="2"/>
      <c r="I337" s="107">
        <f>IF(F337="",SUMIF(Accounts!$A$10:$A$84,C337,Accounts!$D$10:$D$84),0)</f>
        <v>0</v>
      </c>
      <c r="J337" s="30">
        <f>IF(H337&lt;&gt;"",ROUND(H337*(1-F337-I337),2),IF(SETUP!$C$10&lt;&gt;"Y",0,IF(SUMIF(Accounts!A$10:A$84,C337,Accounts!Q$10:Q$84)=1,0,ROUND((D337-E337)*(1-F337-I337)/SETUP!$C$13,2))))</f>
        <v>0</v>
      </c>
      <c r="K337" s="14" t="str">
        <f>IF(SUM(C337:H337)=0,"",IF(T337=0,LOOKUP(C337,Accounts!$A$10:$A$84,Accounts!$B$10:$B$84),"Error!  Invalid Account Number"))</f>
        <v/>
      </c>
      <c r="L337" s="30">
        <f t="shared" si="32"/>
        <v>0</v>
      </c>
      <c r="M337" s="152">
        <f t="shared" si="35"/>
        <v>0</v>
      </c>
      <c r="N337" s="43"/>
      <c r="O337" s="92"/>
      <c r="P337" s="150"/>
      <c r="Q337" s="156">
        <f t="shared" si="37"/>
        <v>0</v>
      </c>
      <c r="R337" s="161">
        <f t="shared" si="34"/>
        <v>0</v>
      </c>
      <c r="S337" s="15">
        <f>SUMIF(Accounts!A$10:A$84,C337,Accounts!A$10:A$84)</f>
        <v>0</v>
      </c>
      <c r="T337" s="15">
        <f t="shared" si="36"/>
        <v>0</v>
      </c>
      <c r="U337" s="15">
        <f t="shared" si="33"/>
        <v>0</v>
      </c>
    </row>
    <row r="338" spans="1:21">
      <c r="A338" s="56"/>
      <c r="B338" s="3"/>
      <c r="C338" s="216"/>
      <c r="D338" s="102"/>
      <c r="E338" s="102"/>
      <c r="F338" s="103"/>
      <c r="G338" s="131"/>
      <c r="H338" s="2"/>
      <c r="I338" s="107">
        <f>IF(F338="",SUMIF(Accounts!$A$10:$A$84,C338,Accounts!$D$10:$D$84),0)</f>
        <v>0</v>
      </c>
      <c r="J338" s="30">
        <f>IF(H338&lt;&gt;"",ROUND(H338*(1-F338-I338),2),IF(SETUP!$C$10&lt;&gt;"Y",0,IF(SUMIF(Accounts!A$10:A$84,C338,Accounts!Q$10:Q$84)=1,0,ROUND((D338-E338)*(1-F338-I338)/SETUP!$C$13,2))))</f>
        <v>0</v>
      </c>
      <c r="K338" s="14" t="str">
        <f>IF(SUM(C338:H338)=0,"",IF(T338=0,LOOKUP(C338,Accounts!$A$10:$A$84,Accounts!$B$10:$B$84),"Error!  Invalid Account Number"))</f>
        <v/>
      </c>
      <c r="L338" s="30">
        <f t="shared" si="32"/>
        <v>0</v>
      </c>
      <c r="M338" s="152">
        <f t="shared" si="35"/>
        <v>0</v>
      </c>
      <c r="N338" s="43"/>
      <c r="O338" s="92"/>
      <c r="P338" s="150"/>
      <c r="Q338" s="156">
        <f t="shared" si="37"/>
        <v>0</v>
      </c>
      <c r="R338" s="161">
        <f t="shared" si="34"/>
        <v>0</v>
      </c>
      <c r="S338" s="15">
        <f>SUMIF(Accounts!A$10:A$84,C338,Accounts!A$10:A$84)</f>
        <v>0</v>
      </c>
      <c r="T338" s="15">
        <f t="shared" si="36"/>
        <v>0</v>
      </c>
      <c r="U338" s="15">
        <f t="shared" si="33"/>
        <v>0</v>
      </c>
    </row>
    <row r="339" spans="1:21">
      <c r="A339" s="56"/>
      <c r="B339" s="3"/>
      <c r="C339" s="216"/>
      <c r="D339" s="102"/>
      <c r="E339" s="102"/>
      <c r="F339" s="103"/>
      <c r="G339" s="131"/>
      <c r="H339" s="2"/>
      <c r="I339" s="107">
        <f>IF(F339="",SUMIF(Accounts!$A$10:$A$84,C339,Accounts!$D$10:$D$84),0)</f>
        <v>0</v>
      </c>
      <c r="J339" s="30">
        <f>IF(H339&lt;&gt;"",ROUND(H339*(1-F339-I339),2),IF(SETUP!$C$10&lt;&gt;"Y",0,IF(SUMIF(Accounts!A$10:A$84,C339,Accounts!Q$10:Q$84)=1,0,ROUND((D339-E339)*(1-F339-I339)/SETUP!$C$13,2))))</f>
        <v>0</v>
      </c>
      <c r="K339" s="14" t="str">
        <f>IF(SUM(C339:H339)=0,"",IF(T339=0,LOOKUP(C339,Accounts!$A$10:$A$84,Accounts!$B$10:$B$84),"Error!  Invalid Account Number"))</f>
        <v/>
      </c>
      <c r="L339" s="30">
        <f t="shared" si="32"/>
        <v>0</v>
      </c>
      <c r="M339" s="152">
        <f t="shared" si="35"/>
        <v>0</v>
      </c>
      <c r="N339" s="43"/>
      <c r="O339" s="92"/>
      <c r="P339" s="150"/>
      <c r="Q339" s="156">
        <f t="shared" si="37"/>
        <v>0</v>
      </c>
      <c r="R339" s="161">
        <f t="shared" si="34"/>
        <v>0</v>
      </c>
      <c r="S339" s="15">
        <f>SUMIF(Accounts!A$10:A$84,C339,Accounts!A$10:A$84)</f>
        <v>0</v>
      </c>
      <c r="T339" s="15">
        <f t="shared" si="36"/>
        <v>0</v>
      </c>
      <c r="U339" s="15">
        <f t="shared" si="33"/>
        <v>0</v>
      </c>
    </row>
    <row r="340" spans="1:21">
      <c r="A340" s="56"/>
      <c r="B340" s="3"/>
      <c r="C340" s="216"/>
      <c r="D340" s="102"/>
      <c r="E340" s="102"/>
      <c r="F340" s="103"/>
      <c r="G340" s="131"/>
      <c r="H340" s="2"/>
      <c r="I340" s="107">
        <f>IF(F340="",SUMIF(Accounts!$A$10:$A$84,C340,Accounts!$D$10:$D$84),0)</f>
        <v>0</v>
      </c>
      <c r="J340" s="30">
        <f>IF(H340&lt;&gt;"",ROUND(H340*(1-F340-I340),2),IF(SETUP!$C$10&lt;&gt;"Y",0,IF(SUMIF(Accounts!A$10:A$84,C340,Accounts!Q$10:Q$84)=1,0,ROUND((D340-E340)*(1-F340-I340)/SETUP!$C$13,2))))</f>
        <v>0</v>
      </c>
      <c r="K340" s="14" t="str">
        <f>IF(SUM(C340:H340)=0,"",IF(T340=0,LOOKUP(C340,Accounts!$A$10:$A$84,Accounts!$B$10:$B$84),"Error!  Invalid Account Number"))</f>
        <v/>
      </c>
      <c r="L340" s="30">
        <f t="shared" si="32"/>
        <v>0</v>
      </c>
      <c r="M340" s="152">
        <f t="shared" si="35"/>
        <v>0</v>
      </c>
      <c r="N340" s="43"/>
      <c r="O340" s="92"/>
      <c r="P340" s="150"/>
      <c r="Q340" s="156">
        <f t="shared" si="37"/>
        <v>0</v>
      </c>
      <c r="R340" s="161">
        <f t="shared" si="34"/>
        <v>0</v>
      </c>
      <c r="S340" s="15">
        <f>SUMIF(Accounts!A$10:A$84,C340,Accounts!A$10:A$84)</f>
        <v>0</v>
      </c>
      <c r="T340" s="15">
        <f t="shared" si="36"/>
        <v>0</v>
      </c>
      <c r="U340" s="15">
        <f t="shared" si="33"/>
        <v>0</v>
      </c>
    </row>
    <row r="341" spans="1:21">
      <c r="A341" s="56"/>
      <c r="B341" s="3"/>
      <c r="C341" s="216"/>
      <c r="D341" s="102"/>
      <c r="E341" s="102"/>
      <c r="F341" s="103"/>
      <c r="G341" s="131"/>
      <c r="H341" s="2"/>
      <c r="I341" s="107">
        <f>IF(F341="",SUMIF(Accounts!$A$10:$A$84,C341,Accounts!$D$10:$D$84),0)</f>
        <v>0</v>
      </c>
      <c r="J341" s="30">
        <f>IF(H341&lt;&gt;"",ROUND(H341*(1-F341-I341),2),IF(SETUP!$C$10&lt;&gt;"Y",0,IF(SUMIF(Accounts!A$10:A$84,C341,Accounts!Q$10:Q$84)=1,0,ROUND((D341-E341)*(1-F341-I341)/SETUP!$C$13,2))))</f>
        <v>0</v>
      </c>
      <c r="K341" s="14" t="str">
        <f>IF(SUM(C341:H341)=0,"",IF(T341=0,LOOKUP(C341,Accounts!$A$10:$A$84,Accounts!$B$10:$B$84),"Error!  Invalid Account Number"))</f>
        <v/>
      </c>
      <c r="L341" s="30">
        <f t="shared" si="32"/>
        <v>0</v>
      </c>
      <c r="M341" s="152">
        <f t="shared" si="35"/>
        <v>0</v>
      </c>
      <c r="N341" s="43"/>
      <c r="O341" s="92"/>
      <c r="P341" s="150"/>
      <c r="Q341" s="156">
        <f t="shared" si="37"/>
        <v>0</v>
      </c>
      <c r="R341" s="161">
        <f t="shared" si="34"/>
        <v>0</v>
      </c>
      <c r="S341" s="15">
        <f>SUMIF(Accounts!A$10:A$84,C341,Accounts!A$10:A$84)</f>
        <v>0</v>
      </c>
      <c r="T341" s="15">
        <f t="shared" si="36"/>
        <v>0</v>
      </c>
      <c r="U341" s="15">
        <f t="shared" si="33"/>
        <v>0</v>
      </c>
    </row>
    <row r="342" spans="1:21">
      <c r="A342" s="56"/>
      <c r="B342" s="3"/>
      <c r="C342" s="216"/>
      <c r="D342" s="102"/>
      <c r="E342" s="102"/>
      <c r="F342" s="103"/>
      <c r="G342" s="131"/>
      <c r="H342" s="2"/>
      <c r="I342" s="107">
        <f>IF(F342="",SUMIF(Accounts!$A$10:$A$84,C342,Accounts!$D$10:$D$84),0)</f>
        <v>0</v>
      </c>
      <c r="J342" s="30">
        <f>IF(H342&lt;&gt;"",ROUND(H342*(1-F342-I342),2),IF(SETUP!$C$10&lt;&gt;"Y",0,IF(SUMIF(Accounts!A$10:A$84,C342,Accounts!Q$10:Q$84)=1,0,ROUND((D342-E342)*(1-F342-I342)/SETUP!$C$13,2))))</f>
        <v>0</v>
      </c>
      <c r="K342" s="14" t="str">
        <f>IF(SUM(C342:H342)=0,"",IF(T342=0,LOOKUP(C342,Accounts!$A$10:$A$84,Accounts!$B$10:$B$84),"Error!  Invalid Account Number"))</f>
        <v/>
      </c>
      <c r="L342" s="30">
        <f t="shared" si="32"/>
        <v>0</v>
      </c>
      <c r="M342" s="152">
        <f t="shared" si="35"/>
        <v>0</v>
      </c>
      <c r="N342" s="43"/>
      <c r="O342" s="92"/>
      <c r="P342" s="150"/>
      <c r="Q342" s="156">
        <f t="shared" si="37"/>
        <v>0</v>
      </c>
      <c r="R342" s="161">
        <f t="shared" si="34"/>
        <v>0</v>
      </c>
      <c r="S342" s="15">
        <f>SUMIF(Accounts!A$10:A$84,C342,Accounts!A$10:A$84)</f>
        <v>0</v>
      </c>
      <c r="T342" s="15">
        <f t="shared" si="36"/>
        <v>0</v>
      </c>
      <c r="U342" s="15">
        <f t="shared" si="33"/>
        <v>0</v>
      </c>
    </row>
    <row r="343" spans="1:21">
      <c r="A343" s="56"/>
      <c r="B343" s="3"/>
      <c r="C343" s="216"/>
      <c r="D343" s="102"/>
      <c r="E343" s="102"/>
      <c r="F343" s="103"/>
      <c r="G343" s="131"/>
      <c r="H343" s="2"/>
      <c r="I343" s="107">
        <f>IF(F343="",SUMIF(Accounts!$A$10:$A$84,C343,Accounts!$D$10:$D$84),0)</f>
        <v>0</v>
      </c>
      <c r="J343" s="30">
        <f>IF(H343&lt;&gt;"",ROUND(H343*(1-F343-I343),2),IF(SETUP!$C$10&lt;&gt;"Y",0,IF(SUMIF(Accounts!A$10:A$84,C343,Accounts!Q$10:Q$84)=1,0,ROUND((D343-E343)*(1-F343-I343)/SETUP!$C$13,2))))</f>
        <v>0</v>
      </c>
      <c r="K343" s="14" t="str">
        <f>IF(SUM(C343:H343)=0,"",IF(T343=0,LOOKUP(C343,Accounts!$A$10:$A$84,Accounts!$B$10:$B$84),"Error!  Invalid Account Number"))</f>
        <v/>
      </c>
      <c r="L343" s="30">
        <f t="shared" si="32"/>
        <v>0</v>
      </c>
      <c r="M343" s="152">
        <f t="shared" si="35"/>
        <v>0</v>
      </c>
      <c r="N343" s="43"/>
      <c r="O343" s="92"/>
      <c r="P343" s="150"/>
      <c r="Q343" s="156">
        <f t="shared" si="37"/>
        <v>0</v>
      </c>
      <c r="R343" s="161">
        <f t="shared" si="34"/>
        <v>0</v>
      </c>
      <c r="S343" s="15">
        <f>SUMIF(Accounts!A$10:A$84,C343,Accounts!A$10:A$84)</f>
        <v>0</v>
      </c>
      <c r="T343" s="15">
        <f t="shared" si="36"/>
        <v>0</v>
      </c>
      <c r="U343" s="15">
        <f t="shared" si="33"/>
        <v>0</v>
      </c>
    </row>
    <row r="344" spans="1:21">
      <c r="A344" s="56"/>
      <c r="B344" s="3"/>
      <c r="C344" s="216"/>
      <c r="D344" s="102"/>
      <c r="E344" s="102"/>
      <c r="F344" s="103"/>
      <c r="G344" s="131"/>
      <c r="H344" s="2"/>
      <c r="I344" s="107">
        <f>IF(F344="",SUMIF(Accounts!$A$10:$A$84,C344,Accounts!$D$10:$D$84),0)</f>
        <v>0</v>
      </c>
      <c r="J344" s="30">
        <f>IF(H344&lt;&gt;"",ROUND(H344*(1-F344-I344),2),IF(SETUP!$C$10&lt;&gt;"Y",0,IF(SUMIF(Accounts!A$10:A$84,C344,Accounts!Q$10:Q$84)=1,0,ROUND((D344-E344)*(1-F344-I344)/SETUP!$C$13,2))))</f>
        <v>0</v>
      </c>
      <c r="K344" s="14" t="str">
        <f>IF(SUM(C344:H344)=0,"",IF(T344=0,LOOKUP(C344,Accounts!$A$10:$A$84,Accounts!$B$10:$B$84),"Error!  Invalid Account Number"))</f>
        <v/>
      </c>
      <c r="L344" s="30">
        <f t="shared" si="32"/>
        <v>0</v>
      </c>
      <c r="M344" s="152">
        <f t="shared" si="35"/>
        <v>0</v>
      </c>
      <c r="N344" s="43"/>
      <c r="O344" s="92"/>
      <c r="P344" s="150"/>
      <c r="Q344" s="156">
        <f t="shared" si="37"/>
        <v>0</v>
      </c>
      <c r="R344" s="161">
        <f t="shared" si="34"/>
        <v>0</v>
      </c>
      <c r="S344" s="15">
        <f>SUMIF(Accounts!A$10:A$84,C344,Accounts!A$10:A$84)</f>
        <v>0</v>
      </c>
      <c r="T344" s="15">
        <f t="shared" si="36"/>
        <v>0</v>
      </c>
      <c r="U344" s="15">
        <f t="shared" si="33"/>
        <v>0</v>
      </c>
    </row>
    <row r="345" spans="1:21">
      <c r="A345" s="56"/>
      <c r="B345" s="3"/>
      <c r="C345" s="216"/>
      <c r="D345" s="102"/>
      <c r="E345" s="102"/>
      <c r="F345" s="103"/>
      <c r="G345" s="131"/>
      <c r="H345" s="2"/>
      <c r="I345" s="107">
        <f>IF(F345="",SUMIF(Accounts!$A$10:$A$84,C345,Accounts!$D$10:$D$84),0)</f>
        <v>0</v>
      </c>
      <c r="J345" s="30">
        <f>IF(H345&lt;&gt;"",ROUND(H345*(1-F345-I345),2),IF(SETUP!$C$10&lt;&gt;"Y",0,IF(SUMIF(Accounts!A$10:A$84,C345,Accounts!Q$10:Q$84)=1,0,ROUND((D345-E345)*(1-F345-I345)/SETUP!$C$13,2))))</f>
        <v>0</v>
      </c>
      <c r="K345" s="14" t="str">
        <f>IF(SUM(C345:H345)=0,"",IF(T345=0,LOOKUP(C345,Accounts!$A$10:$A$84,Accounts!$B$10:$B$84),"Error!  Invalid Account Number"))</f>
        <v/>
      </c>
      <c r="L345" s="30">
        <f t="shared" si="32"/>
        <v>0</v>
      </c>
      <c r="M345" s="152">
        <f t="shared" si="35"/>
        <v>0</v>
      </c>
      <c r="N345" s="43"/>
      <c r="O345" s="92"/>
      <c r="P345" s="150"/>
      <c r="Q345" s="156">
        <f t="shared" si="37"/>
        <v>0</v>
      </c>
      <c r="R345" s="161">
        <f t="shared" si="34"/>
        <v>0</v>
      </c>
      <c r="S345" s="15">
        <f>SUMIF(Accounts!A$10:A$84,C345,Accounts!A$10:A$84)</f>
        <v>0</v>
      </c>
      <c r="T345" s="15">
        <f t="shared" si="36"/>
        <v>0</v>
      </c>
      <c r="U345" s="15">
        <f t="shared" si="33"/>
        <v>0</v>
      </c>
    </row>
    <row r="346" spans="1:21">
      <c r="A346" s="56"/>
      <c r="B346" s="3"/>
      <c r="C346" s="216"/>
      <c r="D346" s="102"/>
      <c r="E346" s="102"/>
      <c r="F346" s="103"/>
      <c r="G346" s="131"/>
      <c r="H346" s="2"/>
      <c r="I346" s="107">
        <f>IF(F346="",SUMIF(Accounts!$A$10:$A$84,C346,Accounts!$D$10:$D$84),0)</f>
        <v>0</v>
      </c>
      <c r="J346" s="30">
        <f>IF(H346&lt;&gt;"",ROUND(H346*(1-F346-I346),2),IF(SETUP!$C$10&lt;&gt;"Y",0,IF(SUMIF(Accounts!A$10:A$84,C346,Accounts!Q$10:Q$84)=1,0,ROUND((D346-E346)*(1-F346-I346)/SETUP!$C$13,2))))</f>
        <v>0</v>
      </c>
      <c r="K346" s="14" t="str">
        <f>IF(SUM(C346:H346)=0,"",IF(T346=0,LOOKUP(C346,Accounts!$A$10:$A$84,Accounts!$B$10:$B$84),"Error!  Invalid Account Number"))</f>
        <v/>
      </c>
      <c r="L346" s="30">
        <f t="shared" si="32"/>
        <v>0</v>
      </c>
      <c r="M346" s="152">
        <f t="shared" si="35"/>
        <v>0</v>
      </c>
      <c r="N346" s="43"/>
      <c r="O346" s="92"/>
      <c r="P346" s="150"/>
      <c r="Q346" s="156">
        <f t="shared" si="37"/>
        <v>0</v>
      </c>
      <c r="R346" s="161">
        <f t="shared" si="34"/>
        <v>0</v>
      </c>
      <c r="S346" s="15">
        <f>SUMIF(Accounts!A$10:A$84,C346,Accounts!A$10:A$84)</f>
        <v>0</v>
      </c>
      <c r="T346" s="15">
        <f t="shared" si="36"/>
        <v>0</v>
      </c>
      <c r="U346" s="15">
        <f t="shared" si="33"/>
        <v>0</v>
      </c>
    </row>
    <row r="347" spans="1:21">
      <c r="A347" s="56"/>
      <c r="B347" s="3"/>
      <c r="C347" s="216"/>
      <c r="D347" s="102"/>
      <c r="E347" s="102"/>
      <c r="F347" s="103"/>
      <c r="G347" s="131"/>
      <c r="H347" s="2"/>
      <c r="I347" s="107">
        <f>IF(F347="",SUMIF(Accounts!$A$10:$A$84,C347,Accounts!$D$10:$D$84),0)</f>
        <v>0</v>
      </c>
      <c r="J347" s="30">
        <f>IF(H347&lt;&gt;"",ROUND(H347*(1-F347-I347),2),IF(SETUP!$C$10&lt;&gt;"Y",0,IF(SUMIF(Accounts!A$10:A$84,C347,Accounts!Q$10:Q$84)=1,0,ROUND((D347-E347)*(1-F347-I347)/SETUP!$C$13,2))))</f>
        <v>0</v>
      </c>
      <c r="K347" s="14" t="str">
        <f>IF(SUM(C347:H347)=0,"",IF(T347=0,LOOKUP(C347,Accounts!$A$10:$A$84,Accounts!$B$10:$B$84),"Error!  Invalid Account Number"))</f>
        <v/>
      </c>
      <c r="L347" s="30">
        <f t="shared" si="32"/>
        <v>0</v>
      </c>
      <c r="M347" s="152">
        <f t="shared" si="35"/>
        <v>0</v>
      </c>
      <c r="N347" s="43"/>
      <c r="O347" s="92"/>
      <c r="P347" s="150"/>
      <c r="Q347" s="156">
        <f t="shared" si="37"/>
        <v>0</v>
      </c>
      <c r="R347" s="161">
        <f t="shared" si="34"/>
        <v>0</v>
      </c>
      <c r="S347" s="15">
        <f>SUMIF(Accounts!A$10:A$84,C347,Accounts!A$10:A$84)</f>
        <v>0</v>
      </c>
      <c r="T347" s="15">
        <f t="shared" si="36"/>
        <v>0</v>
      </c>
      <c r="U347" s="15">
        <f t="shared" si="33"/>
        <v>0</v>
      </c>
    </row>
    <row r="348" spans="1:21">
      <c r="A348" s="56"/>
      <c r="B348" s="3"/>
      <c r="C348" s="216"/>
      <c r="D348" s="102"/>
      <c r="E348" s="102"/>
      <c r="F348" s="103"/>
      <c r="G348" s="131"/>
      <c r="H348" s="2"/>
      <c r="I348" s="107">
        <f>IF(F348="",SUMIF(Accounts!$A$10:$A$84,C348,Accounts!$D$10:$D$84),0)</f>
        <v>0</v>
      </c>
      <c r="J348" s="30">
        <f>IF(H348&lt;&gt;"",ROUND(H348*(1-F348-I348),2),IF(SETUP!$C$10&lt;&gt;"Y",0,IF(SUMIF(Accounts!A$10:A$84,C348,Accounts!Q$10:Q$84)=1,0,ROUND((D348-E348)*(1-F348-I348)/SETUP!$C$13,2))))</f>
        <v>0</v>
      </c>
      <c r="K348" s="14" t="str">
        <f>IF(SUM(C348:H348)=0,"",IF(T348=0,LOOKUP(C348,Accounts!$A$10:$A$84,Accounts!$B$10:$B$84),"Error!  Invalid Account Number"))</f>
        <v/>
      </c>
      <c r="L348" s="30">
        <f t="shared" si="32"/>
        <v>0</v>
      </c>
      <c r="M348" s="152">
        <f t="shared" si="35"/>
        <v>0</v>
      </c>
      <c r="N348" s="43"/>
      <c r="O348" s="92"/>
      <c r="P348" s="150"/>
      <c r="Q348" s="156">
        <f t="shared" si="37"/>
        <v>0</v>
      </c>
      <c r="R348" s="161">
        <f t="shared" si="34"/>
        <v>0</v>
      </c>
      <c r="S348" s="15">
        <f>SUMIF(Accounts!A$10:A$84,C348,Accounts!A$10:A$84)</f>
        <v>0</v>
      </c>
      <c r="T348" s="15">
        <f t="shared" si="36"/>
        <v>0</v>
      </c>
      <c r="U348" s="15">
        <f t="shared" si="33"/>
        <v>0</v>
      </c>
    </row>
    <row r="349" spans="1:21">
      <c r="A349" s="56"/>
      <c r="B349" s="3"/>
      <c r="C349" s="216"/>
      <c r="D349" s="102"/>
      <c r="E349" s="102"/>
      <c r="F349" s="103"/>
      <c r="G349" s="131"/>
      <c r="H349" s="2"/>
      <c r="I349" s="107">
        <f>IF(F349="",SUMIF(Accounts!$A$10:$A$84,C349,Accounts!$D$10:$D$84),0)</f>
        <v>0</v>
      </c>
      <c r="J349" s="30">
        <f>IF(H349&lt;&gt;"",ROUND(H349*(1-F349-I349),2),IF(SETUP!$C$10&lt;&gt;"Y",0,IF(SUMIF(Accounts!A$10:A$84,C349,Accounts!Q$10:Q$84)=1,0,ROUND((D349-E349)*(1-F349-I349)/SETUP!$C$13,2))))</f>
        <v>0</v>
      </c>
      <c r="K349" s="14" t="str">
        <f>IF(SUM(C349:H349)=0,"",IF(T349=0,LOOKUP(C349,Accounts!$A$10:$A$84,Accounts!$B$10:$B$84),"Error!  Invalid Account Number"))</f>
        <v/>
      </c>
      <c r="L349" s="30">
        <f t="shared" si="32"/>
        <v>0</v>
      </c>
      <c r="M349" s="152">
        <f t="shared" si="35"/>
        <v>0</v>
      </c>
      <c r="N349" s="43"/>
      <c r="O349" s="92"/>
      <c r="P349" s="150"/>
      <c r="Q349" s="156">
        <f t="shared" si="37"/>
        <v>0</v>
      </c>
      <c r="R349" s="161">
        <f t="shared" si="34"/>
        <v>0</v>
      </c>
      <c r="S349" s="15">
        <f>SUMIF(Accounts!A$10:A$84,C349,Accounts!A$10:A$84)</f>
        <v>0</v>
      </c>
      <c r="T349" s="15">
        <f t="shared" si="36"/>
        <v>0</v>
      </c>
      <c r="U349" s="15">
        <f t="shared" si="33"/>
        <v>0</v>
      </c>
    </row>
    <row r="350" spans="1:21">
      <c r="A350" s="56"/>
      <c r="B350" s="3"/>
      <c r="C350" s="216"/>
      <c r="D350" s="102"/>
      <c r="E350" s="102"/>
      <c r="F350" s="103"/>
      <c r="G350" s="131"/>
      <c r="H350" s="2"/>
      <c r="I350" s="107">
        <f>IF(F350="",SUMIF(Accounts!$A$10:$A$84,C350,Accounts!$D$10:$D$84),0)</f>
        <v>0</v>
      </c>
      <c r="J350" s="30">
        <f>IF(H350&lt;&gt;"",ROUND(H350*(1-F350-I350),2),IF(SETUP!$C$10&lt;&gt;"Y",0,IF(SUMIF(Accounts!A$10:A$84,C350,Accounts!Q$10:Q$84)=1,0,ROUND((D350-E350)*(1-F350-I350)/SETUP!$C$13,2))))</f>
        <v>0</v>
      </c>
      <c r="K350" s="14" t="str">
        <f>IF(SUM(C350:H350)=0,"",IF(T350=0,LOOKUP(C350,Accounts!$A$10:$A$84,Accounts!$B$10:$B$84),"Error!  Invalid Account Number"))</f>
        <v/>
      </c>
      <c r="L350" s="30">
        <f t="shared" si="32"/>
        <v>0</v>
      </c>
      <c r="M350" s="152">
        <f t="shared" si="35"/>
        <v>0</v>
      </c>
      <c r="N350" s="43"/>
      <c r="O350" s="92"/>
      <c r="P350" s="150"/>
      <c r="Q350" s="156">
        <f t="shared" si="37"/>
        <v>0</v>
      </c>
      <c r="R350" s="161">
        <f t="shared" si="34"/>
        <v>0</v>
      </c>
      <c r="S350" s="15">
        <f>SUMIF(Accounts!A$10:A$84,C350,Accounts!A$10:A$84)</f>
        <v>0</v>
      </c>
      <c r="T350" s="15">
        <f t="shared" si="36"/>
        <v>0</v>
      </c>
      <c r="U350" s="15">
        <f t="shared" si="33"/>
        <v>0</v>
      </c>
    </row>
    <row r="351" spans="1:21">
      <c r="A351" s="56"/>
      <c r="B351" s="3"/>
      <c r="C351" s="216"/>
      <c r="D351" s="102"/>
      <c r="E351" s="102"/>
      <c r="F351" s="103"/>
      <c r="G351" s="131"/>
      <c r="H351" s="2"/>
      <c r="I351" s="107">
        <f>IF(F351="",SUMIF(Accounts!$A$10:$A$84,C351,Accounts!$D$10:$D$84),0)</f>
        <v>0</v>
      </c>
      <c r="J351" s="30">
        <f>IF(H351&lt;&gt;"",ROUND(H351*(1-F351-I351),2),IF(SETUP!$C$10&lt;&gt;"Y",0,IF(SUMIF(Accounts!A$10:A$84,C351,Accounts!Q$10:Q$84)=1,0,ROUND((D351-E351)*(1-F351-I351)/SETUP!$C$13,2))))</f>
        <v>0</v>
      </c>
      <c r="K351" s="14" t="str">
        <f>IF(SUM(C351:H351)=0,"",IF(T351=0,LOOKUP(C351,Accounts!$A$10:$A$84,Accounts!$B$10:$B$84),"Error!  Invalid Account Number"))</f>
        <v/>
      </c>
      <c r="L351" s="30">
        <f t="shared" si="32"/>
        <v>0</v>
      </c>
      <c r="M351" s="152">
        <f t="shared" si="35"/>
        <v>0</v>
      </c>
      <c r="N351" s="43"/>
      <c r="O351" s="92"/>
      <c r="P351" s="150"/>
      <c r="Q351" s="156">
        <f t="shared" si="37"/>
        <v>0</v>
      </c>
      <c r="R351" s="161">
        <f t="shared" si="34"/>
        <v>0</v>
      </c>
      <c r="S351" s="15">
        <f>SUMIF(Accounts!A$10:A$84,C351,Accounts!A$10:A$84)</f>
        <v>0</v>
      </c>
      <c r="T351" s="15">
        <f t="shared" si="36"/>
        <v>0</v>
      </c>
      <c r="U351" s="15">
        <f t="shared" si="33"/>
        <v>0</v>
      </c>
    </row>
    <row r="352" spans="1:21">
      <c r="A352" s="56"/>
      <c r="B352" s="3"/>
      <c r="C352" s="216"/>
      <c r="D352" s="102"/>
      <c r="E352" s="102"/>
      <c r="F352" s="103"/>
      <c r="G352" s="131"/>
      <c r="H352" s="2"/>
      <c r="I352" s="107">
        <f>IF(F352="",SUMIF(Accounts!$A$10:$A$84,C352,Accounts!$D$10:$D$84),0)</f>
        <v>0</v>
      </c>
      <c r="J352" s="30">
        <f>IF(H352&lt;&gt;"",ROUND(H352*(1-F352-I352),2),IF(SETUP!$C$10&lt;&gt;"Y",0,IF(SUMIF(Accounts!A$10:A$84,C352,Accounts!Q$10:Q$84)=1,0,ROUND((D352-E352)*(1-F352-I352)/SETUP!$C$13,2))))</f>
        <v>0</v>
      </c>
      <c r="K352" s="14" t="str">
        <f>IF(SUM(C352:H352)=0,"",IF(T352=0,LOOKUP(C352,Accounts!$A$10:$A$84,Accounts!$B$10:$B$84),"Error!  Invalid Account Number"))</f>
        <v/>
      </c>
      <c r="L352" s="30">
        <f t="shared" si="32"/>
        <v>0</v>
      </c>
      <c r="M352" s="152">
        <f t="shared" si="35"/>
        <v>0</v>
      </c>
      <c r="N352" s="43"/>
      <c r="O352" s="92"/>
      <c r="P352" s="150"/>
      <c r="Q352" s="156">
        <f t="shared" si="37"/>
        <v>0</v>
      </c>
      <c r="R352" s="161">
        <f t="shared" si="34"/>
        <v>0</v>
      </c>
      <c r="S352" s="15">
        <f>SUMIF(Accounts!A$10:A$84,C352,Accounts!A$10:A$84)</f>
        <v>0</v>
      </c>
      <c r="T352" s="15">
        <f t="shared" si="36"/>
        <v>0</v>
      </c>
      <c r="U352" s="15">
        <f t="shared" si="33"/>
        <v>0</v>
      </c>
    </row>
    <row r="353" spans="1:21">
      <c r="A353" s="56"/>
      <c r="B353" s="3"/>
      <c r="C353" s="216"/>
      <c r="D353" s="102"/>
      <c r="E353" s="102"/>
      <c r="F353" s="103"/>
      <c r="G353" s="131"/>
      <c r="H353" s="2"/>
      <c r="I353" s="107">
        <f>IF(F353="",SUMIF(Accounts!$A$10:$A$84,C353,Accounts!$D$10:$D$84),0)</f>
        <v>0</v>
      </c>
      <c r="J353" s="30">
        <f>IF(H353&lt;&gt;"",ROUND(H353*(1-F353-I353),2),IF(SETUP!$C$10&lt;&gt;"Y",0,IF(SUMIF(Accounts!A$10:A$84,C353,Accounts!Q$10:Q$84)=1,0,ROUND((D353-E353)*(1-F353-I353)/SETUP!$C$13,2))))</f>
        <v>0</v>
      </c>
      <c r="K353" s="14" t="str">
        <f>IF(SUM(C353:H353)=0,"",IF(T353=0,LOOKUP(C353,Accounts!$A$10:$A$84,Accounts!$B$10:$B$84),"Error!  Invalid Account Number"))</f>
        <v/>
      </c>
      <c r="L353" s="30">
        <f t="shared" si="32"/>
        <v>0</v>
      </c>
      <c r="M353" s="152">
        <f t="shared" si="35"/>
        <v>0</v>
      </c>
      <c r="N353" s="43"/>
      <c r="O353" s="92"/>
      <c r="P353" s="150"/>
      <c r="Q353" s="156">
        <f t="shared" si="37"/>
        <v>0</v>
      </c>
      <c r="R353" s="161">
        <f t="shared" si="34"/>
        <v>0</v>
      </c>
      <c r="S353" s="15">
        <f>SUMIF(Accounts!A$10:A$84,C353,Accounts!A$10:A$84)</f>
        <v>0</v>
      </c>
      <c r="T353" s="15">
        <f t="shared" si="36"/>
        <v>0</v>
      </c>
      <c r="U353" s="15">
        <f t="shared" si="33"/>
        <v>0</v>
      </c>
    </row>
    <row r="354" spans="1:21">
      <c r="A354" s="56"/>
      <c r="B354" s="3"/>
      <c r="C354" s="216"/>
      <c r="D354" s="102"/>
      <c r="E354" s="102"/>
      <c r="F354" s="103"/>
      <c r="G354" s="131"/>
      <c r="H354" s="2"/>
      <c r="I354" s="107">
        <f>IF(F354="",SUMIF(Accounts!$A$10:$A$84,C354,Accounts!$D$10:$D$84),0)</f>
        <v>0</v>
      </c>
      <c r="J354" s="30">
        <f>IF(H354&lt;&gt;"",ROUND(H354*(1-F354-I354),2),IF(SETUP!$C$10&lt;&gt;"Y",0,IF(SUMIF(Accounts!A$10:A$84,C354,Accounts!Q$10:Q$84)=1,0,ROUND((D354-E354)*(1-F354-I354)/SETUP!$C$13,2))))</f>
        <v>0</v>
      </c>
      <c r="K354" s="14" t="str">
        <f>IF(SUM(C354:H354)=0,"",IF(T354=0,LOOKUP(C354,Accounts!$A$10:$A$84,Accounts!$B$10:$B$84),"Error!  Invalid Account Number"))</f>
        <v/>
      </c>
      <c r="L354" s="30">
        <f t="shared" si="32"/>
        <v>0</v>
      </c>
      <c r="M354" s="152">
        <f t="shared" si="35"/>
        <v>0</v>
      </c>
      <c r="N354" s="43"/>
      <c r="O354" s="92"/>
      <c r="P354" s="150"/>
      <c r="Q354" s="156">
        <f t="shared" si="37"/>
        <v>0</v>
      </c>
      <c r="R354" s="161">
        <f t="shared" si="34"/>
        <v>0</v>
      </c>
      <c r="S354" s="15">
        <f>SUMIF(Accounts!A$10:A$84,C354,Accounts!A$10:A$84)</f>
        <v>0</v>
      </c>
      <c r="T354" s="15">
        <f t="shared" si="36"/>
        <v>0</v>
      </c>
      <c r="U354" s="15">
        <f t="shared" si="33"/>
        <v>0</v>
      </c>
    </row>
    <row r="355" spans="1:21">
      <c r="A355" s="56"/>
      <c r="B355" s="3"/>
      <c r="C355" s="216"/>
      <c r="D355" s="102"/>
      <c r="E355" s="102"/>
      <c r="F355" s="103"/>
      <c r="G355" s="131"/>
      <c r="H355" s="2"/>
      <c r="I355" s="107">
        <f>IF(F355="",SUMIF(Accounts!$A$10:$A$84,C355,Accounts!$D$10:$D$84),0)</f>
        <v>0</v>
      </c>
      <c r="J355" s="30">
        <f>IF(H355&lt;&gt;"",ROUND(H355*(1-F355-I355),2),IF(SETUP!$C$10&lt;&gt;"Y",0,IF(SUMIF(Accounts!A$10:A$84,C355,Accounts!Q$10:Q$84)=1,0,ROUND((D355-E355)*(1-F355-I355)/SETUP!$C$13,2))))</f>
        <v>0</v>
      </c>
      <c r="K355" s="14" t="str">
        <f>IF(SUM(C355:H355)=0,"",IF(T355=0,LOOKUP(C355,Accounts!$A$10:$A$84,Accounts!$B$10:$B$84),"Error!  Invalid Account Number"))</f>
        <v/>
      </c>
      <c r="L355" s="30">
        <f t="shared" si="32"/>
        <v>0</v>
      </c>
      <c r="M355" s="152">
        <f t="shared" si="35"/>
        <v>0</v>
      </c>
      <c r="N355" s="43"/>
      <c r="O355" s="92"/>
      <c r="P355" s="150"/>
      <c r="Q355" s="156">
        <f t="shared" si="37"/>
        <v>0</v>
      </c>
      <c r="R355" s="161">
        <f t="shared" si="34"/>
        <v>0</v>
      </c>
      <c r="S355" s="15">
        <f>SUMIF(Accounts!A$10:A$84,C355,Accounts!A$10:A$84)</f>
        <v>0</v>
      </c>
      <c r="T355" s="15">
        <f t="shared" si="36"/>
        <v>0</v>
      </c>
      <c r="U355" s="15">
        <f t="shared" si="33"/>
        <v>0</v>
      </c>
    </row>
    <row r="356" spans="1:21">
      <c r="A356" s="56"/>
      <c r="B356" s="3"/>
      <c r="C356" s="216"/>
      <c r="D356" s="102"/>
      <c r="E356" s="102"/>
      <c r="F356" s="103"/>
      <c r="G356" s="131"/>
      <c r="H356" s="2"/>
      <c r="I356" s="107">
        <f>IF(F356="",SUMIF(Accounts!$A$10:$A$84,C356,Accounts!$D$10:$D$84),0)</f>
        <v>0</v>
      </c>
      <c r="J356" s="30">
        <f>IF(H356&lt;&gt;"",ROUND(H356*(1-F356-I356),2),IF(SETUP!$C$10&lt;&gt;"Y",0,IF(SUMIF(Accounts!A$10:A$84,C356,Accounts!Q$10:Q$84)=1,0,ROUND((D356-E356)*(1-F356-I356)/SETUP!$C$13,2))))</f>
        <v>0</v>
      </c>
      <c r="K356" s="14" t="str">
        <f>IF(SUM(C356:H356)=0,"",IF(T356=0,LOOKUP(C356,Accounts!$A$10:$A$84,Accounts!$B$10:$B$84),"Error!  Invalid Account Number"))</f>
        <v/>
      </c>
      <c r="L356" s="30">
        <f t="shared" si="32"/>
        <v>0</v>
      </c>
      <c r="M356" s="152">
        <f t="shared" si="35"/>
        <v>0</v>
      </c>
      <c r="N356" s="43"/>
      <c r="O356" s="92"/>
      <c r="P356" s="150"/>
      <c r="Q356" s="156">
        <f t="shared" si="37"/>
        <v>0</v>
      </c>
      <c r="R356" s="161">
        <f t="shared" si="34"/>
        <v>0</v>
      </c>
      <c r="S356" s="15">
        <f>SUMIF(Accounts!A$10:A$84,C356,Accounts!A$10:A$84)</f>
        <v>0</v>
      </c>
      <c r="T356" s="15">
        <f t="shared" si="36"/>
        <v>0</v>
      </c>
      <c r="U356" s="15">
        <f t="shared" si="33"/>
        <v>0</v>
      </c>
    </row>
    <row r="357" spans="1:21">
      <c r="A357" s="56"/>
      <c r="B357" s="3"/>
      <c r="C357" s="216"/>
      <c r="D357" s="102"/>
      <c r="E357" s="102"/>
      <c r="F357" s="103"/>
      <c r="G357" s="131"/>
      <c r="H357" s="2"/>
      <c r="I357" s="107">
        <f>IF(F357="",SUMIF(Accounts!$A$10:$A$84,C357,Accounts!$D$10:$D$84),0)</f>
        <v>0</v>
      </c>
      <c r="J357" s="30">
        <f>IF(H357&lt;&gt;"",ROUND(H357*(1-F357-I357),2),IF(SETUP!$C$10&lt;&gt;"Y",0,IF(SUMIF(Accounts!A$10:A$84,C357,Accounts!Q$10:Q$84)=1,0,ROUND((D357-E357)*(1-F357-I357)/SETUP!$C$13,2))))</f>
        <v>0</v>
      </c>
      <c r="K357" s="14" t="str">
        <f>IF(SUM(C357:H357)=0,"",IF(T357=0,LOOKUP(C357,Accounts!$A$10:$A$84,Accounts!$B$10:$B$84),"Error!  Invalid Account Number"))</f>
        <v/>
      </c>
      <c r="L357" s="30">
        <f t="shared" si="32"/>
        <v>0</v>
      </c>
      <c r="M357" s="152">
        <f t="shared" si="35"/>
        <v>0</v>
      </c>
      <c r="N357" s="43"/>
      <c r="O357" s="92"/>
      <c r="P357" s="150"/>
      <c r="Q357" s="156">
        <f t="shared" si="37"/>
        <v>0</v>
      </c>
      <c r="R357" s="161">
        <f t="shared" si="34"/>
        <v>0</v>
      </c>
      <c r="S357" s="15">
        <f>SUMIF(Accounts!A$10:A$84,C357,Accounts!A$10:A$84)</f>
        <v>0</v>
      </c>
      <c r="T357" s="15">
        <f t="shared" si="36"/>
        <v>0</v>
      </c>
      <c r="U357" s="15">
        <f t="shared" si="33"/>
        <v>0</v>
      </c>
    </row>
    <row r="358" spans="1:21">
      <c r="A358" s="56"/>
      <c r="B358" s="3"/>
      <c r="C358" s="216"/>
      <c r="D358" s="102"/>
      <c r="E358" s="102"/>
      <c r="F358" s="103"/>
      <c r="G358" s="131"/>
      <c r="H358" s="2"/>
      <c r="I358" s="107">
        <f>IF(F358="",SUMIF(Accounts!$A$10:$A$84,C358,Accounts!$D$10:$D$84),0)</f>
        <v>0</v>
      </c>
      <c r="J358" s="30">
        <f>IF(H358&lt;&gt;"",ROUND(H358*(1-F358-I358),2),IF(SETUP!$C$10&lt;&gt;"Y",0,IF(SUMIF(Accounts!A$10:A$84,C358,Accounts!Q$10:Q$84)=1,0,ROUND((D358-E358)*(1-F358-I358)/SETUP!$C$13,2))))</f>
        <v>0</v>
      </c>
      <c r="K358" s="14" t="str">
        <f>IF(SUM(C358:H358)=0,"",IF(T358=0,LOOKUP(C358,Accounts!$A$10:$A$84,Accounts!$B$10:$B$84),"Error!  Invalid Account Number"))</f>
        <v/>
      </c>
      <c r="L358" s="30">
        <f t="shared" si="32"/>
        <v>0</v>
      </c>
      <c r="M358" s="152">
        <f t="shared" si="35"/>
        <v>0</v>
      </c>
      <c r="N358" s="43"/>
      <c r="O358" s="92"/>
      <c r="P358" s="150"/>
      <c r="Q358" s="156">
        <f t="shared" si="37"/>
        <v>0</v>
      </c>
      <c r="R358" s="161">
        <f t="shared" si="34"/>
        <v>0</v>
      </c>
      <c r="S358" s="15">
        <f>SUMIF(Accounts!A$10:A$84,C358,Accounts!A$10:A$84)</f>
        <v>0</v>
      </c>
      <c r="T358" s="15">
        <f t="shared" si="36"/>
        <v>0</v>
      </c>
      <c r="U358" s="15">
        <f t="shared" si="33"/>
        <v>0</v>
      </c>
    </row>
    <row r="359" spans="1:21">
      <c r="A359" s="56"/>
      <c r="B359" s="3"/>
      <c r="C359" s="216"/>
      <c r="D359" s="102"/>
      <c r="E359" s="102"/>
      <c r="F359" s="103"/>
      <c r="G359" s="131"/>
      <c r="H359" s="2"/>
      <c r="I359" s="107">
        <f>IF(F359="",SUMIF(Accounts!$A$10:$A$84,C359,Accounts!$D$10:$D$84),0)</f>
        <v>0</v>
      </c>
      <c r="J359" s="30">
        <f>IF(H359&lt;&gt;"",ROUND(H359*(1-F359-I359),2),IF(SETUP!$C$10&lt;&gt;"Y",0,IF(SUMIF(Accounts!A$10:A$84,C359,Accounts!Q$10:Q$84)=1,0,ROUND((D359-E359)*(1-F359-I359)/SETUP!$C$13,2))))</f>
        <v>0</v>
      </c>
      <c r="K359" s="14" t="str">
        <f>IF(SUM(C359:H359)=0,"",IF(T359=0,LOOKUP(C359,Accounts!$A$10:$A$84,Accounts!$B$10:$B$84),"Error!  Invalid Account Number"))</f>
        <v/>
      </c>
      <c r="L359" s="30">
        <f t="shared" si="32"/>
        <v>0</v>
      </c>
      <c r="M359" s="152">
        <f t="shared" si="35"/>
        <v>0</v>
      </c>
      <c r="N359" s="43"/>
      <c r="O359" s="92"/>
      <c r="P359" s="150"/>
      <c r="Q359" s="156">
        <f t="shared" si="37"/>
        <v>0</v>
      </c>
      <c r="R359" s="161">
        <f t="shared" si="34"/>
        <v>0</v>
      </c>
      <c r="S359" s="15">
        <f>SUMIF(Accounts!A$10:A$84,C359,Accounts!A$10:A$84)</f>
        <v>0</v>
      </c>
      <c r="T359" s="15">
        <f t="shared" si="36"/>
        <v>0</v>
      </c>
      <c r="U359" s="15">
        <f t="shared" si="33"/>
        <v>0</v>
      </c>
    </row>
    <row r="360" spans="1:21">
      <c r="A360" s="56"/>
      <c r="B360" s="3"/>
      <c r="C360" s="216"/>
      <c r="D360" s="102"/>
      <c r="E360" s="102"/>
      <c r="F360" s="103"/>
      <c r="G360" s="131"/>
      <c r="H360" s="2"/>
      <c r="I360" s="107">
        <f>IF(F360="",SUMIF(Accounts!$A$10:$A$84,C360,Accounts!$D$10:$D$84),0)</f>
        <v>0</v>
      </c>
      <c r="J360" s="30">
        <f>IF(H360&lt;&gt;"",ROUND(H360*(1-F360-I360),2),IF(SETUP!$C$10&lt;&gt;"Y",0,IF(SUMIF(Accounts!A$10:A$84,C360,Accounts!Q$10:Q$84)=1,0,ROUND((D360-E360)*(1-F360-I360)/SETUP!$C$13,2))))</f>
        <v>0</v>
      </c>
      <c r="K360" s="14" t="str">
        <f>IF(SUM(C360:H360)=0,"",IF(T360=0,LOOKUP(C360,Accounts!$A$10:$A$84,Accounts!$B$10:$B$84),"Error!  Invalid Account Number"))</f>
        <v/>
      </c>
      <c r="L360" s="30">
        <f t="shared" si="32"/>
        <v>0</v>
      </c>
      <c r="M360" s="152">
        <f t="shared" si="35"/>
        <v>0</v>
      </c>
      <c r="N360" s="43"/>
      <c r="O360" s="92"/>
      <c r="P360" s="150"/>
      <c r="Q360" s="156">
        <f t="shared" si="37"/>
        <v>0</v>
      </c>
      <c r="R360" s="161">
        <f t="shared" si="34"/>
        <v>0</v>
      </c>
      <c r="S360" s="15">
        <f>SUMIF(Accounts!A$10:A$84,C360,Accounts!A$10:A$84)</f>
        <v>0</v>
      </c>
      <c r="T360" s="15">
        <f t="shared" si="36"/>
        <v>0</v>
      </c>
      <c r="U360" s="15">
        <f t="shared" si="33"/>
        <v>0</v>
      </c>
    </row>
    <row r="361" spans="1:21">
      <c r="A361" s="56"/>
      <c r="B361" s="3"/>
      <c r="C361" s="216"/>
      <c r="D361" s="102"/>
      <c r="E361" s="102"/>
      <c r="F361" s="103"/>
      <c r="G361" s="131"/>
      <c r="H361" s="2"/>
      <c r="I361" s="107">
        <f>IF(F361="",SUMIF(Accounts!$A$10:$A$84,C361,Accounts!$D$10:$D$84),0)</f>
        <v>0</v>
      </c>
      <c r="J361" s="30">
        <f>IF(H361&lt;&gt;"",ROUND(H361*(1-F361-I361),2),IF(SETUP!$C$10&lt;&gt;"Y",0,IF(SUMIF(Accounts!A$10:A$84,C361,Accounts!Q$10:Q$84)=1,0,ROUND((D361-E361)*(1-F361-I361)/SETUP!$C$13,2))))</f>
        <v>0</v>
      </c>
      <c r="K361" s="14" t="str">
        <f>IF(SUM(C361:H361)=0,"",IF(T361=0,LOOKUP(C361,Accounts!$A$10:$A$84,Accounts!$B$10:$B$84),"Error!  Invalid Account Number"))</f>
        <v/>
      </c>
      <c r="L361" s="30">
        <f t="shared" si="32"/>
        <v>0</v>
      </c>
      <c r="M361" s="152">
        <f t="shared" si="35"/>
        <v>0</v>
      </c>
      <c r="N361" s="43"/>
      <c r="O361" s="92"/>
      <c r="P361" s="150"/>
      <c r="Q361" s="156">
        <f t="shared" si="37"/>
        <v>0</v>
      </c>
      <c r="R361" s="161">
        <f t="shared" si="34"/>
        <v>0</v>
      </c>
      <c r="S361" s="15">
        <f>SUMIF(Accounts!A$10:A$84,C361,Accounts!A$10:A$84)</f>
        <v>0</v>
      </c>
      <c r="T361" s="15">
        <f t="shared" si="36"/>
        <v>0</v>
      </c>
      <c r="U361" s="15">
        <f t="shared" si="33"/>
        <v>0</v>
      </c>
    </row>
    <row r="362" spans="1:21">
      <c r="A362" s="56"/>
      <c r="B362" s="3"/>
      <c r="C362" s="216"/>
      <c r="D362" s="102"/>
      <c r="E362" s="102"/>
      <c r="F362" s="103"/>
      <c r="G362" s="131"/>
      <c r="H362" s="2"/>
      <c r="I362" s="107">
        <f>IF(F362="",SUMIF(Accounts!$A$10:$A$84,C362,Accounts!$D$10:$D$84),0)</f>
        <v>0</v>
      </c>
      <c r="J362" s="30">
        <f>IF(H362&lt;&gt;"",ROUND(H362*(1-F362-I362),2),IF(SETUP!$C$10&lt;&gt;"Y",0,IF(SUMIF(Accounts!A$10:A$84,C362,Accounts!Q$10:Q$84)=1,0,ROUND((D362-E362)*(1-F362-I362)/SETUP!$C$13,2))))</f>
        <v>0</v>
      </c>
      <c r="K362" s="14" t="str">
        <f>IF(SUM(C362:H362)=0,"",IF(T362=0,LOOKUP(C362,Accounts!$A$10:$A$84,Accounts!$B$10:$B$84),"Error!  Invalid Account Number"))</f>
        <v/>
      </c>
      <c r="L362" s="30">
        <f t="shared" si="32"/>
        <v>0</v>
      </c>
      <c r="M362" s="152">
        <f t="shared" si="35"/>
        <v>0</v>
      </c>
      <c r="N362" s="43"/>
      <c r="O362" s="92"/>
      <c r="P362" s="150"/>
      <c r="Q362" s="156">
        <f t="shared" si="37"/>
        <v>0</v>
      </c>
      <c r="R362" s="161">
        <f t="shared" si="34"/>
        <v>0</v>
      </c>
      <c r="S362" s="15">
        <f>SUMIF(Accounts!A$10:A$84,C362,Accounts!A$10:A$84)</f>
        <v>0</v>
      </c>
      <c r="T362" s="15">
        <f t="shared" si="36"/>
        <v>0</v>
      </c>
      <c r="U362" s="15">
        <f t="shared" si="33"/>
        <v>0</v>
      </c>
    </row>
    <row r="363" spans="1:21">
      <c r="A363" s="56"/>
      <c r="B363" s="3"/>
      <c r="C363" s="216"/>
      <c r="D363" s="102"/>
      <c r="E363" s="102"/>
      <c r="F363" s="103"/>
      <c r="G363" s="131"/>
      <c r="H363" s="2"/>
      <c r="I363" s="107">
        <f>IF(F363="",SUMIF(Accounts!$A$10:$A$84,C363,Accounts!$D$10:$D$84),0)</f>
        <v>0</v>
      </c>
      <c r="J363" s="30">
        <f>IF(H363&lt;&gt;"",ROUND(H363*(1-F363-I363),2),IF(SETUP!$C$10&lt;&gt;"Y",0,IF(SUMIF(Accounts!A$10:A$84,C363,Accounts!Q$10:Q$84)=1,0,ROUND((D363-E363)*(1-F363-I363)/SETUP!$C$13,2))))</f>
        <v>0</v>
      </c>
      <c r="K363" s="14" t="str">
        <f>IF(SUM(C363:H363)=0,"",IF(T363=0,LOOKUP(C363,Accounts!$A$10:$A$84,Accounts!$B$10:$B$84),"Error!  Invalid Account Number"))</f>
        <v/>
      </c>
      <c r="L363" s="30">
        <f t="shared" si="32"/>
        <v>0</v>
      </c>
      <c r="M363" s="152">
        <f t="shared" si="35"/>
        <v>0</v>
      </c>
      <c r="N363" s="43"/>
      <c r="O363" s="92"/>
      <c r="P363" s="150"/>
      <c r="Q363" s="156">
        <f t="shared" si="37"/>
        <v>0</v>
      </c>
      <c r="R363" s="161">
        <f t="shared" si="34"/>
        <v>0</v>
      </c>
      <c r="S363" s="15">
        <f>SUMIF(Accounts!A$10:A$84,C363,Accounts!A$10:A$84)</f>
        <v>0</v>
      </c>
      <c r="T363" s="15">
        <f t="shared" si="36"/>
        <v>0</v>
      </c>
      <c r="U363" s="15">
        <f t="shared" si="33"/>
        <v>0</v>
      </c>
    </row>
    <row r="364" spans="1:21">
      <c r="A364" s="56"/>
      <c r="B364" s="3"/>
      <c r="C364" s="216"/>
      <c r="D364" s="102"/>
      <c r="E364" s="102"/>
      <c r="F364" s="103"/>
      <c r="G364" s="131"/>
      <c r="H364" s="2"/>
      <c r="I364" s="107">
        <f>IF(F364="",SUMIF(Accounts!$A$10:$A$84,C364,Accounts!$D$10:$D$84),0)</f>
        <v>0</v>
      </c>
      <c r="J364" s="30">
        <f>IF(H364&lt;&gt;"",ROUND(H364*(1-F364-I364),2),IF(SETUP!$C$10&lt;&gt;"Y",0,IF(SUMIF(Accounts!A$10:A$84,C364,Accounts!Q$10:Q$84)=1,0,ROUND((D364-E364)*(1-F364-I364)/SETUP!$C$13,2))))</f>
        <v>0</v>
      </c>
      <c r="K364" s="14" t="str">
        <f>IF(SUM(C364:H364)=0,"",IF(T364=0,LOOKUP(C364,Accounts!$A$10:$A$84,Accounts!$B$10:$B$84),"Error!  Invalid Account Number"))</f>
        <v/>
      </c>
      <c r="L364" s="30">
        <f t="shared" si="32"/>
        <v>0</v>
      </c>
      <c r="M364" s="152">
        <f t="shared" si="35"/>
        <v>0</v>
      </c>
      <c r="N364" s="43"/>
      <c r="O364" s="92"/>
      <c r="P364" s="150"/>
      <c r="Q364" s="156">
        <f t="shared" si="37"/>
        <v>0</v>
      </c>
      <c r="R364" s="161">
        <f t="shared" si="34"/>
        <v>0</v>
      </c>
      <c r="S364" s="15">
        <f>SUMIF(Accounts!A$10:A$84,C364,Accounts!A$10:A$84)</f>
        <v>0</v>
      </c>
      <c r="T364" s="15">
        <f t="shared" si="36"/>
        <v>0</v>
      </c>
      <c r="U364" s="15">
        <f t="shared" si="33"/>
        <v>0</v>
      </c>
    </row>
    <row r="365" spans="1:21">
      <c r="A365" s="56"/>
      <c r="B365" s="3"/>
      <c r="C365" s="216"/>
      <c r="D365" s="102"/>
      <c r="E365" s="102"/>
      <c r="F365" s="103"/>
      <c r="G365" s="131"/>
      <c r="H365" s="2"/>
      <c r="I365" s="107">
        <f>IF(F365="",SUMIF(Accounts!$A$10:$A$84,C365,Accounts!$D$10:$D$84),0)</f>
        <v>0</v>
      </c>
      <c r="J365" s="30">
        <f>IF(H365&lt;&gt;"",ROUND(H365*(1-F365-I365),2),IF(SETUP!$C$10&lt;&gt;"Y",0,IF(SUMIF(Accounts!A$10:A$84,C365,Accounts!Q$10:Q$84)=1,0,ROUND((D365-E365)*(1-F365-I365)/SETUP!$C$13,2))))</f>
        <v>0</v>
      </c>
      <c r="K365" s="14" t="str">
        <f>IF(SUM(C365:H365)=0,"",IF(T365=0,LOOKUP(C365,Accounts!$A$10:$A$84,Accounts!$B$10:$B$84),"Error!  Invalid Account Number"))</f>
        <v/>
      </c>
      <c r="L365" s="30">
        <f t="shared" si="32"/>
        <v>0</v>
      </c>
      <c r="M365" s="152">
        <f t="shared" si="35"/>
        <v>0</v>
      </c>
      <c r="N365" s="43"/>
      <c r="O365" s="92"/>
      <c r="P365" s="150"/>
      <c r="Q365" s="156">
        <f t="shared" si="37"/>
        <v>0</v>
      </c>
      <c r="R365" s="161">
        <f t="shared" si="34"/>
        <v>0</v>
      </c>
      <c r="S365" s="15">
        <f>SUMIF(Accounts!A$10:A$84,C365,Accounts!A$10:A$84)</f>
        <v>0</v>
      </c>
      <c r="T365" s="15">
        <f t="shared" si="36"/>
        <v>0</v>
      </c>
      <c r="U365" s="15">
        <f t="shared" si="33"/>
        <v>0</v>
      </c>
    </row>
    <row r="366" spans="1:21">
      <c r="A366" s="56"/>
      <c r="B366" s="3"/>
      <c r="C366" s="216"/>
      <c r="D366" s="102"/>
      <c r="E366" s="102"/>
      <c r="F366" s="103"/>
      <c r="G366" s="131"/>
      <c r="H366" s="2"/>
      <c r="I366" s="107">
        <f>IF(F366="",SUMIF(Accounts!$A$10:$A$84,C366,Accounts!$D$10:$D$84),0)</f>
        <v>0</v>
      </c>
      <c r="J366" s="30">
        <f>IF(H366&lt;&gt;"",ROUND(H366*(1-F366-I366),2),IF(SETUP!$C$10&lt;&gt;"Y",0,IF(SUMIF(Accounts!A$10:A$84,C366,Accounts!Q$10:Q$84)=1,0,ROUND((D366-E366)*(1-F366-I366)/SETUP!$C$13,2))))</f>
        <v>0</v>
      </c>
      <c r="K366" s="14" t="str">
        <f>IF(SUM(C366:H366)=0,"",IF(T366=0,LOOKUP(C366,Accounts!$A$10:$A$84,Accounts!$B$10:$B$84),"Error!  Invalid Account Number"))</f>
        <v/>
      </c>
      <c r="L366" s="30">
        <f t="shared" si="32"/>
        <v>0</v>
      </c>
      <c r="M366" s="152">
        <f t="shared" si="35"/>
        <v>0</v>
      </c>
      <c r="N366" s="43"/>
      <c r="O366" s="92"/>
      <c r="P366" s="150"/>
      <c r="Q366" s="156">
        <f t="shared" si="37"/>
        <v>0</v>
      </c>
      <c r="R366" s="161">
        <f t="shared" si="34"/>
        <v>0</v>
      </c>
      <c r="S366" s="15">
        <f>SUMIF(Accounts!A$10:A$84,C366,Accounts!A$10:A$84)</f>
        <v>0</v>
      </c>
      <c r="T366" s="15">
        <f t="shared" si="36"/>
        <v>0</v>
      </c>
      <c r="U366" s="15">
        <f t="shared" si="33"/>
        <v>0</v>
      </c>
    </row>
    <row r="367" spans="1:21">
      <c r="A367" s="56"/>
      <c r="B367" s="3"/>
      <c r="C367" s="216"/>
      <c r="D367" s="102"/>
      <c r="E367" s="102"/>
      <c r="F367" s="103"/>
      <c r="G367" s="131"/>
      <c r="H367" s="2"/>
      <c r="I367" s="107">
        <f>IF(F367="",SUMIF(Accounts!$A$10:$A$84,C367,Accounts!$D$10:$D$84),0)</f>
        <v>0</v>
      </c>
      <c r="J367" s="30">
        <f>IF(H367&lt;&gt;"",ROUND(H367*(1-F367-I367),2),IF(SETUP!$C$10&lt;&gt;"Y",0,IF(SUMIF(Accounts!A$10:A$84,C367,Accounts!Q$10:Q$84)=1,0,ROUND((D367-E367)*(1-F367-I367)/SETUP!$C$13,2))))</f>
        <v>0</v>
      </c>
      <c r="K367" s="14" t="str">
        <f>IF(SUM(C367:H367)=0,"",IF(T367=0,LOOKUP(C367,Accounts!$A$10:$A$84,Accounts!$B$10:$B$84),"Error!  Invalid Account Number"))</f>
        <v/>
      </c>
      <c r="L367" s="30">
        <f t="shared" si="32"/>
        <v>0</v>
      </c>
      <c r="M367" s="152">
        <f t="shared" si="35"/>
        <v>0</v>
      </c>
      <c r="N367" s="43"/>
      <c r="O367" s="92"/>
      <c r="P367" s="150"/>
      <c r="Q367" s="156">
        <f t="shared" si="37"/>
        <v>0</v>
      </c>
      <c r="R367" s="161">
        <f t="shared" si="34"/>
        <v>0</v>
      </c>
      <c r="S367" s="15">
        <f>SUMIF(Accounts!A$10:A$84,C367,Accounts!A$10:A$84)</f>
        <v>0</v>
      </c>
      <c r="T367" s="15">
        <f t="shared" si="36"/>
        <v>0</v>
      </c>
      <c r="U367" s="15">
        <f t="shared" si="33"/>
        <v>0</v>
      </c>
    </row>
    <row r="368" spans="1:21">
      <c r="A368" s="56"/>
      <c r="B368" s="3"/>
      <c r="C368" s="216"/>
      <c r="D368" s="102"/>
      <c r="E368" s="102"/>
      <c r="F368" s="103"/>
      <c r="G368" s="131"/>
      <c r="H368" s="2"/>
      <c r="I368" s="107">
        <f>IF(F368="",SUMIF(Accounts!$A$10:$A$84,C368,Accounts!$D$10:$D$84),0)</f>
        <v>0</v>
      </c>
      <c r="J368" s="30">
        <f>IF(H368&lt;&gt;"",ROUND(H368*(1-F368-I368),2),IF(SETUP!$C$10&lt;&gt;"Y",0,IF(SUMIF(Accounts!A$10:A$84,C368,Accounts!Q$10:Q$84)=1,0,ROUND((D368-E368)*(1-F368-I368)/SETUP!$C$13,2))))</f>
        <v>0</v>
      </c>
      <c r="K368" s="14" t="str">
        <f>IF(SUM(C368:H368)=0,"",IF(T368=0,LOOKUP(C368,Accounts!$A$10:$A$84,Accounts!$B$10:$B$84),"Error!  Invalid Account Number"))</f>
        <v/>
      </c>
      <c r="L368" s="30">
        <f t="shared" si="32"/>
        <v>0</v>
      </c>
      <c r="M368" s="152">
        <f t="shared" si="35"/>
        <v>0</v>
      </c>
      <c r="N368" s="43"/>
      <c r="O368" s="92"/>
      <c r="P368" s="150"/>
      <c r="Q368" s="156">
        <f t="shared" si="37"/>
        <v>0</v>
      </c>
      <c r="R368" s="161">
        <f t="shared" si="34"/>
        <v>0</v>
      </c>
      <c r="S368" s="15">
        <f>SUMIF(Accounts!A$10:A$84,C368,Accounts!A$10:A$84)</f>
        <v>0</v>
      </c>
      <c r="T368" s="15">
        <f t="shared" si="36"/>
        <v>0</v>
      </c>
      <c r="U368" s="15">
        <f t="shared" si="33"/>
        <v>0</v>
      </c>
    </row>
    <row r="369" spans="1:21">
      <c r="A369" s="56"/>
      <c r="B369" s="3"/>
      <c r="C369" s="216"/>
      <c r="D369" s="102"/>
      <c r="E369" s="102"/>
      <c r="F369" s="103"/>
      <c r="G369" s="131"/>
      <c r="H369" s="2"/>
      <c r="I369" s="107">
        <f>IF(F369="",SUMIF(Accounts!$A$10:$A$84,C369,Accounts!$D$10:$D$84),0)</f>
        <v>0</v>
      </c>
      <c r="J369" s="30">
        <f>IF(H369&lt;&gt;"",ROUND(H369*(1-F369-I369),2),IF(SETUP!$C$10&lt;&gt;"Y",0,IF(SUMIF(Accounts!A$10:A$84,C369,Accounts!Q$10:Q$84)=1,0,ROUND((D369-E369)*(1-F369-I369)/SETUP!$C$13,2))))</f>
        <v>0</v>
      </c>
      <c r="K369" s="14" t="str">
        <f>IF(SUM(C369:H369)=0,"",IF(T369=0,LOOKUP(C369,Accounts!$A$10:$A$84,Accounts!$B$10:$B$84),"Error!  Invalid Account Number"))</f>
        <v/>
      </c>
      <c r="L369" s="30">
        <f t="shared" si="32"/>
        <v>0</v>
      </c>
      <c r="M369" s="152">
        <f t="shared" si="35"/>
        <v>0</v>
      </c>
      <c r="N369" s="43"/>
      <c r="O369" s="92"/>
      <c r="P369" s="150"/>
      <c r="Q369" s="156">
        <f t="shared" si="37"/>
        <v>0</v>
      </c>
      <c r="R369" s="161">
        <f t="shared" si="34"/>
        <v>0</v>
      </c>
      <c r="S369" s="15">
        <f>SUMIF(Accounts!A$10:A$84,C369,Accounts!A$10:A$84)</f>
        <v>0</v>
      </c>
      <c r="T369" s="15">
        <f t="shared" si="36"/>
        <v>0</v>
      </c>
      <c r="U369" s="15">
        <f t="shared" si="33"/>
        <v>0</v>
      </c>
    </row>
    <row r="370" spans="1:21">
      <c r="A370" s="56"/>
      <c r="B370" s="3"/>
      <c r="C370" s="216"/>
      <c r="D370" s="102"/>
      <c r="E370" s="102"/>
      <c r="F370" s="103"/>
      <c r="G370" s="131"/>
      <c r="H370" s="2"/>
      <c r="I370" s="107">
        <f>IF(F370="",SUMIF(Accounts!$A$10:$A$84,C370,Accounts!$D$10:$D$84),0)</f>
        <v>0</v>
      </c>
      <c r="J370" s="30">
        <f>IF(H370&lt;&gt;"",ROUND(H370*(1-F370-I370),2),IF(SETUP!$C$10&lt;&gt;"Y",0,IF(SUMIF(Accounts!A$10:A$84,C370,Accounts!Q$10:Q$84)=1,0,ROUND((D370-E370)*(1-F370-I370)/SETUP!$C$13,2))))</f>
        <v>0</v>
      </c>
      <c r="K370" s="14" t="str">
        <f>IF(SUM(C370:H370)=0,"",IF(T370=0,LOOKUP(C370,Accounts!$A$10:$A$84,Accounts!$B$10:$B$84),"Error!  Invalid Account Number"))</f>
        <v/>
      </c>
      <c r="L370" s="30">
        <f t="shared" si="32"/>
        <v>0</v>
      </c>
      <c r="M370" s="152">
        <f t="shared" si="35"/>
        <v>0</v>
      </c>
      <c r="N370" s="43"/>
      <c r="O370" s="92"/>
      <c r="P370" s="150"/>
      <c r="Q370" s="156">
        <f t="shared" si="37"/>
        <v>0</v>
      </c>
      <c r="R370" s="161">
        <f t="shared" si="34"/>
        <v>0</v>
      </c>
      <c r="S370" s="15">
        <f>SUMIF(Accounts!A$10:A$84,C370,Accounts!A$10:A$84)</f>
        <v>0</v>
      </c>
      <c r="T370" s="15">
        <f t="shared" si="36"/>
        <v>0</v>
      </c>
      <c r="U370" s="15">
        <f t="shared" si="33"/>
        <v>0</v>
      </c>
    </row>
    <row r="371" spans="1:21">
      <c r="A371" s="56"/>
      <c r="B371" s="3"/>
      <c r="C371" s="216"/>
      <c r="D371" s="102"/>
      <c r="E371" s="102"/>
      <c r="F371" s="103"/>
      <c r="G371" s="131"/>
      <c r="H371" s="2"/>
      <c r="I371" s="107">
        <f>IF(F371="",SUMIF(Accounts!$A$10:$A$84,C371,Accounts!$D$10:$D$84),0)</f>
        <v>0</v>
      </c>
      <c r="J371" s="30">
        <f>IF(H371&lt;&gt;"",ROUND(H371*(1-F371-I371),2),IF(SETUP!$C$10&lt;&gt;"Y",0,IF(SUMIF(Accounts!A$10:A$84,C371,Accounts!Q$10:Q$84)=1,0,ROUND((D371-E371)*(1-F371-I371)/SETUP!$C$13,2))))</f>
        <v>0</v>
      </c>
      <c r="K371" s="14" t="str">
        <f>IF(SUM(C371:H371)=0,"",IF(T371=0,LOOKUP(C371,Accounts!$A$10:$A$84,Accounts!$B$10:$B$84),"Error!  Invalid Account Number"))</f>
        <v/>
      </c>
      <c r="L371" s="30">
        <f t="shared" si="32"/>
        <v>0</v>
      </c>
      <c r="M371" s="152">
        <f t="shared" si="35"/>
        <v>0</v>
      </c>
      <c r="N371" s="43"/>
      <c r="O371" s="92"/>
      <c r="P371" s="150"/>
      <c r="Q371" s="156">
        <f t="shared" si="37"/>
        <v>0</v>
      </c>
      <c r="R371" s="161">
        <f t="shared" si="34"/>
        <v>0</v>
      </c>
      <c r="S371" s="15">
        <f>SUMIF(Accounts!A$10:A$84,C371,Accounts!A$10:A$84)</f>
        <v>0</v>
      </c>
      <c r="T371" s="15">
        <f t="shared" si="36"/>
        <v>0</v>
      </c>
      <c r="U371" s="15">
        <f t="shared" si="33"/>
        <v>0</v>
      </c>
    </row>
    <row r="372" spans="1:21">
      <c r="A372" s="56"/>
      <c r="B372" s="3"/>
      <c r="C372" s="216"/>
      <c r="D372" s="102"/>
      <c r="E372" s="102"/>
      <c r="F372" s="103"/>
      <c r="G372" s="131"/>
      <c r="H372" s="2"/>
      <c r="I372" s="107">
        <f>IF(F372="",SUMIF(Accounts!$A$10:$A$84,C372,Accounts!$D$10:$D$84),0)</f>
        <v>0</v>
      </c>
      <c r="J372" s="30">
        <f>IF(H372&lt;&gt;"",ROUND(H372*(1-F372-I372),2),IF(SETUP!$C$10&lt;&gt;"Y",0,IF(SUMIF(Accounts!A$10:A$84,C372,Accounts!Q$10:Q$84)=1,0,ROUND((D372-E372)*(1-F372-I372)/SETUP!$C$13,2))))</f>
        <v>0</v>
      </c>
      <c r="K372" s="14" t="str">
        <f>IF(SUM(C372:H372)=0,"",IF(T372=0,LOOKUP(C372,Accounts!$A$10:$A$84,Accounts!$B$10:$B$84),"Error!  Invalid Account Number"))</f>
        <v/>
      </c>
      <c r="L372" s="30">
        <f t="shared" si="32"/>
        <v>0</v>
      </c>
      <c r="M372" s="152">
        <f t="shared" si="35"/>
        <v>0</v>
      </c>
      <c r="N372" s="43"/>
      <c r="O372" s="92"/>
      <c r="P372" s="150"/>
      <c r="Q372" s="156">
        <f t="shared" si="37"/>
        <v>0</v>
      </c>
      <c r="R372" s="161">
        <f t="shared" si="34"/>
        <v>0</v>
      </c>
      <c r="S372" s="15">
        <f>SUMIF(Accounts!A$10:A$84,C372,Accounts!A$10:A$84)</f>
        <v>0</v>
      </c>
      <c r="T372" s="15">
        <f t="shared" si="36"/>
        <v>0</v>
      </c>
      <c r="U372" s="15">
        <f t="shared" si="33"/>
        <v>0</v>
      </c>
    </row>
    <row r="373" spans="1:21">
      <c r="A373" s="56"/>
      <c r="B373" s="3"/>
      <c r="C373" s="216"/>
      <c r="D373" s="102"/>
      <c r="E373" s="102"/>
      <c r="F373" s="103"/>
      <c r="G373" s="131"/>
      <c r="H373" s="2"/>
      <c r="I373" s="107">
        <f>IF(F373="",SUMIF(Accounts!$A$10:$A$84,C373,Accounts!$D$10:$D$84),0)</f>
        <v>0</v>
      </c>
      <c r="J373" s="30">
        <f>IF(H373&lt;&gt;"",ROUND(H373*(1-F373-I373),2),IF(SETUP!$C$10&lt;&gt;"Y",0,IF(SUMIF(Accounts!A$10:A$84,C373,Accounts!Q$10:Q$84)=1,0,ROUND((D373-E373)*(1-F373-I373)/SETUP!$C$13,2))))</f>
        <v>0</v>
      </c>
      <c r="K373" s="14" t="str">
        <f>IF(SUM(C373:H373)=0,"",IF(T373=0,LOOKUP(C373,Accounts!$A$10:$A$84,Accounts!$B$10:$B$84),"Error!  Invalid Account Number"))</f>
        <v/>
      </c>
      <c r="L373" s="30">
        <f t="shared" si="32"/>
        <v>0</v>
      </c>
      <c r="M373" s="152">
        <f t="shared" si="35"/>
        <v>0</v>
      </c>
      <c r="N373" s="43"/>
      <c r="O373" s="92"/>
      <c r="P373" s="150"/>
      <c r="Q373" s="156">
        <f t="shared" si="37"/>
        <v>0</v>
      </c>
      <c r="R373" s="161">
        <f t="shared" si="34"/>
        <v>0</v>
      </c>
      <c r="S373" s="15">
        <f>SUMIF(Accounts!A$10:A$84,C373,Accounts!A$10:A$84)</f>
        <v>0</v>
      </c>
      <c r="T373" s="15">
        <f t="shared" si="36"/>
        <v>0</v>
      </c>
      <c r="U373" s="15">
        <f t="shared" si="33"/>
        <v>0</v>
      </c>
    </row>
    <row r="374" spans="1:21">
      <c r="A374" s="56"/>
      <c r="B374" s="3"/>
      <c r="C374" s="216"/>
      <c r="D374" s="102"/>
      <c r="E374" s="102"/>
      <c r="F374" s="103"/>
      <c r="G374" s="131"/>
      <c r="H374" s="2"/>
      <c r="I374" s="107">
        <f>IF(F374="",SUMIF(Accounts!$A$10:$A$84,C374,Accounts!$D$10:$D$84),0)</f>
        <v>0</v>
      </c>
      <c r="J374" s="30">
        <f>IF(H374&lt;&gt;"",ROUND(H374*(1-F374-I374),2),IF(SETUP!$C$10&lt;&gt;"Y",0,IF(SUMIF(Accounts!A$10:A$84,C374,Accounts!Q$10:Q$84)=1,0,ROUND((D374-E374)*(1-F374-I374)/SETUP!$C$13,2))))</f>
        <v>0</v>
      </c>
      <c r="K374" s="14" t="str">
        <f>IF(SUM(C374:H374)=0,"",IF(T374=0,LOOKUP(C374,Accounts!$A$10:$A$84,Accounts!$B$10:$B$84),"Error!  Invalid Account Number"))</f>
        <v/>
      </c>
      <c r="L374" s="30">
        <f t="shared" si="32"/>
        <v>0</v>
      </c>
      <c r="M374" s="152">
        <f t="shared" si="35"/>
        <v>0</v>
      </c>
      <c r="N374" s="43"/>
      <c r="O374" s="92"/>
      <c r="P374" s="150"/>
      <c r="Q374" s="156">
        <f t="shared" si="37"/>
        <v>0</v>
      </c>
      <c r="R374" s="161">
        <f t="shared" si="34"/>
        <v>0</v>
      </c>
      <c r="S374" s="15">
        <f>SUMIF(Accounts!A$10:A$84,C374,Accounts!A$10:A$84)</f>
        <v>0</v>
      </c>
      <c r="T374" s="15">
        <f t="shared" si="36"/>
        <v>0</v>
      </c>
      <c r="U374" s="15">
        <f t="shared" si="33"/>
        <v>0</v>
      </c>
    </row>
    <row r="375" spans="1:21">
      <c r="A375" s="56"/>
      <c r="B375" s="3"/>
      <c r="C375" s="216"/>
      <c r="D375" s="102"/>
      <c r="E375" s="102"/>
      <c r="F375" s="103"/>
      <c r="G375" s="131"/>
      <c r="H375" s="2"/>
      <c r="I375" s="107">
        <f>IF(F375="",SUMIF(Accounts!$A$10:$A$84,C375,Accounts!$D$10:$D$84),0)</f>
        <v>0</v>
      </c>
      <c r="J375" s="30">
        <f>IF(H375&lt;&gt;"",ROUND(H375*(1-F375-I375),2),IF(SETUP!$C$10&lt;&gt;"Y",0,IF(SUMIF(Accounts!A$10:A$84,C375,Accounts!Q$10:Q$84)=1,0,ROUND((D375-E375)*(1-F375-I375)/SETUP!$C$13,2))))</f>
        <v>0</v>
      </c>
      <c r="K375" s="14" t="str">
        <f>IF(SUM(C375:H375)=0,"",IF(T375=0,LOOKUP(C375,Accounts!$A$10:$A$84,Accounts!$B$10:$B$84),"Error!  Invalid Account Number"))</f>
        <v/>
      </c>
      <c r="L375" s="30">
        <f t="shared" si="32"/>
        <v>0</v>
      </c>
      <c r="M375" s="152">
        <f t="shared" si="35"/>
        <v>0</v>
      </c>
      <c r="N375" s="43"/>
      <c r="O375" s="92"/>
      <c r="P375" s="150"/>
      <c r="Q375" s="156">
        <f t="shared" si="37"/>
        <v>0</v>
      </c>
      <c r="R375" s="161">
        <f t="shared" si="34"/>
        <v>0</v>
      </c>
      <c r="S375" s="15">
        <f>SUMIF(Accounts!A$10:A$84,C375,Accounts!A$10:A$84)</f>
        <v>0</v>
      </c>
      <c r="T375" s="15">
        <f t="shared" si="36"/>
        <v>0</v>
      </c>
      <c r="U375" s="15">
        <f t="shared" si="33"/>
        <v>0</v>
      </c>
    </row>
    <row r="376" spans="1:21">
      <c r="A376" s="56"/>
      <c r="B376" s="3"/>
      <c r="C376" s="216"/>
      <c r="D376" s="102"/>
      <c r="E376" s="102"/>
      <c r="F376" s="103"/>
      <c r="G376" s="131"/>
      <c r="H376" s="2"/>
      <c r="I376" s="107">
        <f>IF(F376="",SUMIF(Accounts!$A$10:$A$84,C376,Accounts!$D$10:$D$84),0)</f>
        <v>0</v>
      </c>
      <c r="J376" s="30">
        <f>IF(H376&lt;&gt;"",ROUND(H376*(1-F376-I376),2),IF(SETUP!$C$10&lt;&gt;"Y",0,IF(SUMIF(Accounts!A$10:A$84,C376,Accounts!Q$10:Q$84)=1,0,ROUND((D376-E376)*(1-F376-I376)/SETUP!$C$13,2))))</f>
        <v>0</v>
      </c>
      <c r="K376" s="14" t="str">
        <f>IF(SUM(C376:H376)=0,"",IF(T376=0,LOOKUP(C376,Accounts!$A$10:$A$84,Accounts!$B$10:$B$84),"Error!  Invalid Account Number"))</f>
        <v/>
      </c>
      <c r="L376" s="30">
        <f t="shared" si="32"/>
        <v>0</v>
      </c>
      <c r="M376" s="152">
        <f t="shared" si="35"/>
        <v>0</v>
      </c>
      <c r="N376" s="43"/>
      <c r="O376" s="92"/>
      <c r="P376" s="150"/>
      <c r="Q376" s="156">
        <f t="shared" si="37"/>
        <v>0</v>
      </c>
      <c r="R376" s="161">
        <f t="shared" si="34"/>
        <v>0</v>
      </c>
      <c r="S376" s="15">
        <f>SUMIF(Accounts!A$10:A$84,C376,Accounts!A$10:A$84)</f>
        <v>0</v>
      </c>
      <c r="T376" s="15">
        <f t="shared" si="36"/>
        <v>0</v>
      </c>
      <c r="U376" s="15">
        <f t="shared" si="33"/>
        <v>0</v>
      </c>
    </row>
    <row r="377" spans="1:21">
      <c r="A377" s="56"/>
      <c r="B377" s="3"/>
      <c r="C377" s="216"/>
      <c r="D377" s="102"/>
      <c r="E377" s="102"/>
      <c r="F377" s="103"/>
      <c r="G377" s="131"/>
      <c r="H377" s="2"/>
      <c r="I377" s="107">
        <f>IF(F377="",SUMIF(Accounts!$A$10:$A$84,C377,Accounts!$D$10:$D$84),0)</f>
        <v>0</v>
      </c>
      <c r="J377" s="30">
        <f>IF(H377&lt;&gt;"",ROUND(H377*(1-F377-I377),2),IF(SETUP!$C$10&lt;&gt;"Y",0,IF(SUMIF(Accounts!A$10:A$84,C377,Accounts!Q$10:Q$84)=1,0,ROUND((D377-E377)*(1-F377-I377)/SETUP!$C$13,2))))</f>
        <v>0</v>
      </c>
      <c r="K377" s="14" t="str">
        <f>IF(SUM(C377:H377)=0,"",IF(T377=0,LOOKUP(C377,Accounts!$A$10:$A$84,Accounts!$B$10:$B$84),"Error!  Invalid Account Number"))</f>
        <v/>
      </c>
      <c r="L377" s="30">
        <f t="shared" si="32"/>
        <v>0</v>
      </c>
      <c r="M377" s="152">
        <f t="shared" si="35"/>
        <v>0</v>
      </c>
      <c r="N377" s="43"/>
      <c r="O377" s="92"/>
      <c r="P377" s="150"/>
      <c r="Q377" s="156">
        <f t="shared" si="37"/>
        <v>0</v>
      </c>
      <c r="R377" s="161">
        <f t="shared" si="34"/>
        <v>0</v>
      </c>
      <c r="S377" s="15">
        <f>SUMIF(Accounts!A$10:A$84,C377,Accounts!A$10:A$84)</f>
        <v>0</v>
      </c>
      <c r="T377" s="15">
        <f t="shared" si="36"/>
        <v>0</v>
      </c>
      <c r="U377" s="15">
        <f t="shared" si="33"/>
        <v>0</v>
      </c>
    </row>
    <row r="378" spans="1:21">
      <c r="A378" s="56"/>
      <c r="B378" s="3"/>
      <c r="C378" s="216"/>
      <c r="D378" s="102"/>
      <c r="E378" s="102"/>
      <c r="F378" s="103"/>
      <c r="G378" s="131"/>
      <c r="H378" s="2"/>
      <c r="I378" s="107">
        <f>IF(F378="",SUMIF(Accounts!$A$10:$A$84,C378,Accounts!$D$10:$D$84),0)</f>
        <v>0</v>
      </c>
      <c r="J378" s="30">
        <f>IF(H378&lt;&gt;"",ROUND(H378*(1-F378-I378),2),IF(SETUP!$C$10&lt;&gt;"Y",0,IF(SUMIF(Accounts!A$10:A$84,C378,Accounts!Q$10:Q$84)=1,0,ROUND((D378-E378)*(1-F378-I378)/SETUP!$C$13,2))))</f>
        <v>0</v>
      </c>
      <c r="K378" s="14" t="str">
        <f>IF(SUM(C378:H378)=0,"",IF(T378=0,LOOKUP(C378,Accounts!$A$10:$A$84,Accounts!$B$10:$B$84),"Error!  Invalid Account Number"))</f>
        <v/>
      </c>
      <c r="L378" s="30">
        <f t="shared" si="32"/>
        <v>0</v>
      </c>
      <c r="M378" s="152">
        <f t="shared" si="35"/>
        <v>0</v>
      </c>
      <c r="N378" s="43"/>
      <c r="O378" s="92"/>
      <c r="P378" s="150"/>
      <c r="Q378" s="156">
        <f t="shared" si="37"/>
        <v>0</v>
      </c>
      <c r="R378" s="161">
        <f t="shared" si="34"/>
        <v>0</v>
      </c>
      <c r="S378" s="15">
        <f>SUMIF(Accounts!A$10:A$84,C378,Accounts!A$10:A$84)</f>
        <v>0</v>
      </c>
      <c r="T378" s="15">
        <f t="shared" si="36"/>
        <v>0</v>
      </c>
      <c r="U378" s="15">
        <f t="shared" si="33"/>
        <v>0</v>
      </c>
    </row>
    <row r="379" spans="1:21">
      <c r="A379" s="56"/>
      <c r="B379" s="3"/>
      <c r="C379" s="216"/>
      <c r="D379" s="102"/>
      <c r="E379" s="102"/>
      <c r="F379" s="103"/>
      <c r="G379" s="131"/>
      <c r="H379" s="2"/>
      <c r="I379" s="107">
        <f>IF(F379="",SUMIF(Accounts!$A$10:$A$84,C379,Accounts!$D$10:$D$84),0)</f>
        <v>0</v>
      </c>
      <c r="J379" s="30">
        <f>IF(H379&lt;&gt;"",ROUND(H379*(1-F379-I379),2),IF(SETUP!$C$10&lt;&gt;"Y",0,IF(SUMIF(Accounts!A$10:A$84,C379,Accounts!Q$10:Q$84)=1,0,ROUND((D379-E379)*(1-F379-I379)/SETUP!$C$13,2))))</f>
        <v>0</v>
      </c>
      <c r="K379" s="14" t="str">
        <f>IF(SUM(C379:H379)=0,"",IF(T379=0,LOOKUP(C379,Accounts!$A$10:$A$84,Accounts!$B$10:$B$84),"Error!  Invalid Account Number"))</f>
        <v/>
      </c>
      <c r="L379" s="30">
        <f t="shared" si="32"/>
        <v>0</v>
      </c>
      <c r="M379" s="152">
        <f t="shared" si="35"/>
        <v>0</v>
      </c>
      <c r="N379" s="43"/>
      <c r="O379" s="92"/>
      <c r="P379" s="150"/>
      <c r="Q379" s="156">
        <f t="shared" si="37"/>
        <v>0</v>
      </c>
      <c r="R379" s="161">
        <f t="shared" si="34"/>
        <v>0</v>
      </c>
      <c r="S379" s="15">
        <f>SUMIF(Accounts!A$10:A$84,C379,Accounts!A$10:A$84)</f>
        <v>0</v>
      </c>
      <c r="T379" s="15">
        <f t="shared" si="36"/>
        <v>0</v>
      </c>
      <c r="U379" s="15">
        <f t="shared" si="33"/>
        <v>0</v>
      </c>
    </row>
    <row r="380" spans="1:21">
      <c r="A380" s="56"/>
      <c r="B380" s="3"/>
      <c r="C380" s="216"/>
      <c r="D380" s="102"/>
      <c r="E380" s="102"/>
      <c r="F380" s="103"/>
      <c r="G380" s="131"/>
      <c r="H380" s="2"/>
      <c r="I380" s="107">
        <f>IF(F380="",SUMIF(Accounts!$A$10:$A$84,C380,Accounts!$D$10:$D$84),0)</f>
        <v>0</v>
      </c>
      <c r="J380" s="30">
        <f>IF(H380&lt;&gt;"",ROUND(H380*(1-F380-I380),2),IF(SETUP!$C$10&lt;&gt;"Y",0,IF(SUMIF(Accounts!A$10:A$84,C380,Accounts!Q$10:Q$84)=1,0,ROUND((D380-E380)*(1-F380-I380)/SETUP!$C$13,2))))</f>
        <v>0</v>
      </c>
      <c r="K380" s="14" t="str">
        <f>IF(SUM(C380:H380)=0,"",IF(T380=0,LOOKUP(C380,Accounts!$A$10:$A$84,Accounts!$B$10:$B$84),"Error!  Invalid Account Number"))</f>
        <v/>
      </c>
      <c r="L380" s="30">
        <f t="shared" si="32"/>
        <v>0</v>
      </c>
      <c r="M380" s="152">
        <f t="shared" si="35"/>
        <v>0</v>
      </c>
      <c r="N380" s="43"/>
      <c r="O380" s="92"/>
      <c r="P380" s="150"/>
      <c r="Q380" s="156">
        <f t="shared" si="37"/>
        <v>0</v>
      </c>
      <c r="R380" s="161">
        <f t="shared" si="34"/>
        <v>0</v>
      </c>
      <c r="S380" s="15">
        <f>SUMIF(Accounts!A$10:A$84,C380,Accounts!A$10:A$84)</f>
        <v>0</v>
      </c>
      <c r="T380" s="15">
        <f t="shared" si="36"/>
        <v>0</v>
      </c>
      <c r="U380" s="15">
        <f t="shared" si="33"/>
        <v>0</v>
      </c>
    </row>
    <row r="381" spans="1:21">
      <c r="A381" s="56"/>
      <c r="B381" s="3"/>
      <c r="C381" s="216"/>
      <c r="D381" s="102"/>
      <c r="E381" s="102"/>
      <c r="F381" s="103"/>
      <c r="G381" s="131"/>
      <c r="H381" s="2"/>
      <c r="I381" s="107">
        <f>IF(F381="",SUMIF(Accounts!$A$10:$A$84,C381,Accounts!$D$10:$D$84),0)</f>
        <v>0</v>
      </c>
      <c r="J381" s="30">
        <f>IF(H381&lt;&gt;"",ROUND(H381*(1-F381-I381),2),IF(SETUP!$C$10&lt;&gt;"Y",0,IF(SUMIF(Accounts!A$10:A$84,C381,Accounts!Q$10:Q$84)=1,0,ROUND((D381-E381)*(1-F381-I381)/SETUP!$C$13,2))))</f>
        <v>0</v>
      </c>
      <c r="K381" s="14" t="str">
        <f>IF(SUM(C381:H381)=0,"",IF(T381=0,LOOKUP(C381,Accounts!$A$10:$A$84,Accounts!$B$10:$B$84),"Error!  Invalid Account Number"))</f>
        <v/>
      </c>
      <c r="L381" s="30">
        <f t="shared" si="32"/>
        <v>0</v>
      </c>
      <c r="M381" s="152">
        <f t="shared" si="35"/>
        <v>0</v>
      </c>
      <c r="N381" s="43"/>
      <c r="O381" s="92"/>
      <c r="P381" s="150"/>
      <c r="Q381" s="156">
        <f t="shared" si="37"/>
        <v>0</v>
      </c>
      <c r="R381" s="161">
        <f t="shared" si="34"/>
        <v>0</v>
      </c>
      <c r="S381" s="15">
        <f>SUMIF(Accounts!A$10:A$84,C381,Accounts!A$10:A$84)</f>
        <v>0</v>
      </c>
      <c r="T381" s="15">
        <f t="shared" si="36"/>
        <v>0</v>
      </c>
      <c r="U381" s="15">
        <f t="shared" si="33"/>
        <v>0</v>
      </c>
    </row>
    <row r="382" spans="1:21">
      <c r="A382" s="56"/>
      <c r="B382" s="3"/>
      <c r="C382" s="216"/>
      <c r="D382" s="102"/>
      <c r="E382" s="102"/>
      <c r="F382" s="103"/>
      <c r="G382" s="131"/>
      <c r="H382" s="2"/>
      <c r="I382" s="107">
        <f>IF(F382="",SUMIF(Accounts!$A$10:$A$84,C382,Accounts!$D$10:$D$84),0)</f>
        <v>0</v>
      </c>
      <c r="J382" s="30">
        <f>IF(H382&lt;&gt;"",ROUND(H382*(1-F382-I382),2),IF(SETUP!$C$10&lt;&gt;"Y",0,IF(SUMIF(Accounts!A$10:A$84,C382,Accounts!Q$10:Q$84)=1,0,ROUND((D382-E382)*(1-F382-I382)/SETUP!$C$13,2))))</f>
        <v>0</v>
      </c>
      <c r="K382" s="14" t="str">
        <f>IF(SUM(C382:H382)=0,"",IF(T382=0,LOOKUP(C382,Accounts!$A$10:$A$84,Accounts!$B$10:$B$84),"Error!  Invalid Account Number"))</f>
        <v/>
      </c>
      <c r="L382" s="30">
        <f t="shared" si="32"/>
        <v>0</v>
      </c>
      <c r="M382" s="152">
        <f t="shared" si="35"/>
        <v>0</v>
      </c>
      <c r="N382" s="43"/>
      <c r="O382" s="92"/>
      <c r="P382" s="150"/>
      <c r="Q382" s="156">
        <f t="shared" si="37"/>
        <v>0</v>
      </c>
      <c r="R382" s="161">
        <f t="shared" si="34"/>
        <v>0</v>
      </c>
      <c r="S382" s="15">
        <f>SUMIF(Accounts!A$10:A$84,C382,Accounts!A$10:A$84)</f>
        <v>0</v>
      </c>
      <c r="T382" s="15">
        <f t="shared" si="36"/>
        <v>0</v>
      </c>
      <c r="U382" s="15">
        <f t="shared" si="33"/>
        <v>0</v>
      </c>
    </row>
    <row r="383" spans="1:21">
      <c r="A383" s="56"/>
      <c r="B383" s="3"/>
      <c r="C383" s="216"/>
      <c r="D383" s="102"/>
      <c r="E383" s="102"/>
      <c r="F383" s="103"/>
      <c r="G383" s="131"/>
      <c r="H383" s="2"/>
      <c r="I383" s="107">
        <f>IF(F383="",SUMIF(Accounts!$A$10:$A$84,C383,Accounts!$D$10:$D$84),0)</f>
        <v>0</v>
      </c>
      <c r="J383" s="30">
        <f>IF(H383&lt;&gt;"",ROUND(H383*(1-F383-I383),2),IF(SETUP!$C$10&lt;&gt;"Y",0,IF(SUMIF(Accounts!A$10:A$84,C383,Accounts!Q$10:Q$84)=1,0,ROUND((D383-E383)*(1-F383-I383)/SETUP!$C$13,2))))</f>
        <v>0</v>
      </c>
      <c r="K383" s="14" t="str">
        <f>IF(SUM(C383:H383)=0,"",IF(T383=0,LOOKUP(C383,Accounts!$A$10:$A$84,Accounts!$B$10:$B$84),"Error!  Invalid Account Number"))</f>
        <v/>
      </c>
      <c r="L383" s="30">
        <f t="shared" si="32"/>
        <v>0</v>
      </c>
      <c r="M383" s="152">
        <f t="shared" si="35"/>
        <v>0</v>
      </c>
      <c r="N383" s="43"/>
      <c r="O383" s="92"/>
      <c r="P383" s="150"/>
      <c r="Q383" s="156">
        <f t="shared" si="37"/>
        <v>0</v>
      </c>
      <c r="R383" s="161">
        <f t="shared" si="34"/>
        <v>0</v>
      </c>
      <c r="S383" s="15">
        <f>SUMIF(Accounts!A$10:A$84,C383,Accounts!A$10:A$84)</f>
        <v>0</v>
      </c>
      <c r="T383" s="15">
        <f t="shared" si="36"/>
        <v>0</v>
      </c>
      <c r="U383" s="15">
        <f t="shared" si="33"/>
        <v>0</v>
      </c>
    </row>
    <row r="384" spans="1:21">
      <c r="A384" s="56"/>
      <c r="B384" s="3"/>
      <c r="C384" s="216"/>
      <c r="D384" s="102"/>
      <c r="E384" s="102"/>
      <c r="F384" s="103"/>
      <c r="G384" s="131"/>
      <c r="H384" s="2"/>
      <c r="I384" s="107">
        <f>IF(F384="",SUMIF(Accounts!$A$10:$A$84,C384,Accounts!$D$10:$D$84),0)</f>
        <v>0</v>
      </c>
      <c r="J384" s="30">
        <f>IF(H384&lt;&gt;"",ROUND(H384*(1-F384-I384),2),IF(SETUP!$C$10&lt;&gt;"Y",0,IF(SUMIF(Accounts!A$10:A$84,C384,Accounts!Q$10:Q$84)=1,0,ROUND((D384-E384)*(1-F384-I384)/SETUP!$C$13,2))))</f>
        <v>0</v>
      </c>
      <c r="K384" s="14" t="str">
        <f>IF(SUM(C384:H384)=0,"",IF(T384=0,LOOKUP(C384,Accounts!$A$10:$A$84,Accounts!$B$10:$B$84),"Error!  Invalid Account Number"))</f>
        <v/>
      </c>
      <c r="L384" s="30">
        <f t="shared" si="32"/>
        <v>0</v>
      </c>
      <c r="M384" s="152">
        <f t="shared" si="35"/>
        <v>0</v>
      </c>
      <c r="N384" s="43"/>
      <c r="O384" s="92"/>
      <c r="P384" s="150"/>
      <c r="Q384" s="156">
        <f t="shared" si="37"/>
        <v>0</v>
      </c>
      <c r="R384" s="161">
        <f t="shared" si="34"/>
        <v>0</v>
      </c>
      <c r="S384" s="15">
        <f>SUMIF(Accounts!A$10:A$84,C384,Accounts!A$10:A$84)</f>
        <v>0</v>
      </c>
      <c r="T384" s="15">
        <f t="shared" si="36"/>
        <v>0</v>
      </c>
      <c r="U384" s="15">
        <f t="shared" si="33"/>
        <v>0</v>
      </c>
    </row>
    <row r="385" spans="1:21">
      <c r="A385" s="56"/>
      <c r="B385" s="3"/>
      <c r="C385" s="216"/>
      <c r="D385" s="102"/>
      <c r="E385" s="102"/>
      <c r="F385" s="103"/>
      <c r="G385" s="131"/>
      <c r="H385" s="2"/>
      <c r="I385" s="107">
        <f>IF(F385="",SUMIF(Accounts!$A$10:$A$84,C385,Accounts!$D$10:$D$84),0)</f>
        <v>0</v>
      </c>
      <c r="J385" s="30">
        <f>IF(H385&lt;&gt;"",ROUND(H385*(1-F385-I385),2),IF(SETUP!$C$10&lt;&gt;"Y",0,IF(SUMIF(Accounts!A$10:A$84,C385,Accounts!Q$10:Q$84)=1,0,ROUND((D385-E385)*(1-F385-I385)/SETUP!$C$13,2))))</f>
        <v>0</v>
      </c>
      <c r="K385" s="14" t="str">
        <f>IF(SUM(C385:H385)=0,"",IF(T385=0,LOOKUP(C385,Accounts!$A$10:$A$84,Accounts!$B$10:$B$84),"Error!  Invalid Account Number"))</f>
        <v/>
      </c>
      <c r="L385" s="30">
        <f t="shared" si="32"/>
        <v>0</v>
      </c>
      <c r="M385" s="152">
        <f t="shared" si="35"/>
        <v>0</v>
      </c>
      <c r="N385" s="43"/>
      <c r="O385" s="92"/>
      <c r="P385" s="150"/>
      <c r="Q385" s="156">
        <f t="shared" si="37"/>
        <v>0</v>
      </c>
      <c r="R385" s="161">
        <f t="shared" si="34"/>
        <v>0</v>
      </c>
      <c r="S385" s="15">
        <f>SUMIF(Accounts!A$10:A$84,C385,Accounts!A$10:A$84)</f>
        <v>0</v>
      </c>
      <c r="T385" s="15">
        <f t="shared" si="36"/>
        <v>0</v>
      </c>
      <c r="U385" s="15">
        <f t="shared" si="33"/>
        <v>0</v>
      </c>
    </row>
    <row r="386" spans="1:21">
      <c r="A386" s="56"/>
      <c r="B386" s="3"/>
      <c r="C386" s="216"/>
      <c r="D386" s="102"/>
      <c r="E386" s="102"/>
      <c r="F386" s="103"/>
      <c r="G386" s="131"/>
      <c r="H386" s="2"/>
      <c r="I386" s="107">
        <f>IF(F386="",SUMIF(Accounts!$A$10:$A$84,C386,Accounts!$D$10:$D$84),0)</f>
        <v>0</v>
      </c>
      <c r="J386" s="30">
        <f>IF(H386&lt;&gt;"",ROUND(H386*(1-F386-I386),2),IF(SETUP!$C$10&lt;&gt;"Y",0,IF(SUMIF(Accounts!A$10:A$84,C386,Accounts!Q$10:Q$84)=1,0,ROUND((D386-E386)*(1-F386-I386)/SETUP!$C$13,2))))</f>
        <v>0</v>
      </c>
      <c r="K386" s="14" t="str">
        <f>IF(SUM(C386:H386)=0,"",IF(T386=0,LOOKUP(C386,Accounts!$A$10:$A$84,Accounts!$B$10:$B$84),"Error!  Invalid Account Number"))</f>
        <v/>
      </c>
      <c r="L386" s="30">
        <f t="shared" si="32"/>
        <v>0</v>
      </c>
      <c r="M386" s="152">
        <f t="shared" si="35"/>
        <v>0</v>
      </c>
      <c r="N386" s="43"/>
      <c r="O386" s="92"/>
      <c r="P386" s="150"/>
      <c r="Q386" s="156">
        <f t="shared" si="37"/>
        <v>0</v>
      </c>
      <c r="R386" s="161">
        <f t="shared" si="34"/>
        <v>0</v>
      </c>
      <c r="S386" s="15">
        <f>SUMIF(Accounts!A$10:A$84,C386,Accounts!A$10:A$84)</f>
        <v>0</v>
      </c>
      <c r="T386" s="15">
        <f t="shared" si="36"/>
        <v>0</v>
      </c>
      <c r="U386" s="15">
        <f t="shared" si="33"/>
        <v>0</v>
      </c>
    </row>
    <row r="387" spans="1:21">
      <c r="A387" s="56"/>
      <c r="B387" s="3"/>
      <c r="C387" s="216"/>
      <c r="D387" s="102"/>
      <c r="E387" s="102"/>
      <c r="F387" s="103"/>
      <c r="G387" s="131"/>
      <c r="H387" s="2"/>
      <c r="I387" s="107">
        <f>IF(F387="",SUMIF(Accounts!$A$10:$A$84,C387,Accounts!$D$10:$D$84),0)</f>
        <v>0</v>
      </c>
      <c r="J387" s="30">
        <f>IF(H387&lt;&gt;"",ROUND(H387*(1-F387-I387),2),IF(SETUP!$C$10&lt;&gt;"Y",0,IF(SUMIF(Accounts!A$10:A$84,C387,Accounts!Q$10:Q$84)=1,0,ROUND((D387-E387)*(1-F387-I387)/SETUP!$C$13,2))))</f>
        <v>0</v>
      </c>
      <c r="K387" s="14" t="str">
        <f>IF(SUM(C387:H387)=0,"",IF(T387=0,LOOKUP(C387,Accounts!$A$10:$A$84,Accounts!$B$10:$B$84),"Error!  Invalid Account Number"))</f>
        <v/>
      </c>
      <c r="L387" s="30">
        <f t="shared" si="32"/>
        <v>0</v>
      </c>
      <c r="M387" s="152">
        <f t="shared" si="35"/>
        <v>0</v>
      </c>
      <c r="N387" s="43"/>
      <c r="O387" s="92"/>
      <c r="P387" s="150"/>
      <c r="Q387" s="156">
        <f t="shared" si="37"/>
        <v>0</v>
      </c>
      <c r="R387" s="161">
        <f t="shared" si="34"/>
        <v>0</v>
      </c>
      <c r="S387" s="15">
        <f>SUMIF(Accounts!A$10:A$84,C387,Accounts!A$10:A$84)</f>
        <v>0</v>
      </c>
      <c r="T387" s="15">
        <f t="shared" si="36"/>
        <v>0</v>
      </c>
      <c r="U387" s="15">
        <f t="shared" si="33"/>
        <v>0</v>
      </c>
    </row>
    <row r="388" spans="1:21">
      <c r="A388" s="56"/>
      <c r="B388" s="3"/>
      <c r="C388" s="216"/>
      <c r="D388" s="102"/>
      <c r="E388" s="102"/>
      <c r="F388" s="103"/>
      <c r="G388" s="131"/>
      <c r="H388" s="2"/>
      <c r="I388" s="107">
        <f>IF(F388="",SUMIF(Accounts!$A$10:$A$84,C388,Accounts!$D$10:$D$84),0)</f>
        <v>0</v>
      </c>
      <c r="J388" s="30">
        <f>IF(H388&lt;&gt;"",ROUND(H388*(1-F388-I388),2),IF(SETUP!$C$10&lt;&gt;"Y",0,IF(SUMIF(Accounts!A$10:A$84,C388,Accounts!Q$10:Q$84)=1,0,ROUND((D388-E388)*(1-F388-I388)/SETUP!$C$13,2))))</f>
        <v>0</v>
      </c>
      <c r="K388" s="14" t="str">
        <f>IF(SUM(C388:H388)=0,"",IF(T388=0,LOOKUP(C388,Accounts!$A$10:$A$84,Accounts!$B$10:$B$84),"Error!  Invalid Account Number"))</f>
        <v/>
      </c>
      <c r="L388" s="30">
        <f t="shared" si="32"/>
        <v>0</v>
      </c>
      <c r="M388" s="152">
        <f t="shared" si="35"/>
        <v>0</v>
      </c>
      <c r="N388" s="43"/>
      <c r="O388" s="92"/>
      <c r="P388" s="150"/>
      <c r="Q388" s="156">
        <f t="shared" si="37"/>
        <v>0</v>
      </c>
      <c r="R388" s="161">
        <f t="shared" si="34"/>
        <v>0</v>
      </c>
      <c r="S388" s="15">
        <f>SUMIF(Accounts!A$10:A$84,C388,Accounts!A$10:A$84)</f>
        <v>0</v>
      </c>
      <c r="T388" s="15">
        <f t="shared" si="36"/>
        <v>0</v>
      </c>
      <c r="U388" s="15">
        <f t="shared" si="33"/>
        <v>0</v>
      </c>
    </row>
    <row r="389" spans="1:21">
      <c r="A389" s="56"/>
      <c r="B389" s="3"/>
      <c r="C389" s="216"/>
      <c r="D389" s="102"/>
      <c r="E389" s="102"/>
      <c r="F389" s="103"/>
      <c r="G389" s="131"/>
      <c r="H389" s="2"/>
      <c r="I389" s="107">
        <f>IF(F389="",SUMIF(Accounts!$A$10:$A$84,C389,Accounts!$D$10:$D$84),0)</f>
        <v>0</v>
      </c>
      <c r="J389" s="30">
        <f>IF(H389&lt;&gt;"",ROUND(H389*(1-F389-I389),2),IF(SETUP!$C$10&lt;&gt;"Y",0,IF(SUMIF(Accounts!A$10:A$84,C389,Accounts!Q$10:Q$84)=1,0,ROUND((D389-E389)*(1-F389-I389)/SETUP!$C$13,2))))</f>
        <v>0</v>
      </c>
      <c r="K389" s="14" t="str">
        <f>IF(SUM(C389:H389)=0,"",IF(T389=0,LOOKUP(C389,Accounts!$A$10:$A$84,Accounts!$B$10:$B$84),"Error!  Invalid Account Number"))</f>
        <v/>
      </c>
      <c r="L389" s="30">
        <f t="shared" si="32"/>
        <v>0</v>
      </c>
      <c r="M389" s="152">
        <f t="shared" si="35"/>
        <v>0</v>
      </c>
      <c r="N389" s="43"/>
      <c r="O389" s="92"/>
      <c r="P389" s="150"/>
      <c r="Q389" s="156">
        <f t="shared" si="37"/>
        <v>0</v>
      </c>
      <c r="R389" s="161">
        <f t="shared" si="34"/>
        <v>0</v>
      </c>
      <c r="S389" s="15">
        <f>SUMIF(Accounts!A$10:A$84,C389,Accounts!A$10:A$84)</f>
        <v>0</v>
      </c>
      <c r="T389" s="15">
        <f t="shared" si="36"/>
        <v>0</v>
      </c>
      <c r="U389" s="15">
        <f t="shared" si="33"/>
        <v>0</v>
      </c>
    </row>
    <row r="390" spans="1:21">
      <c r="A390" s="56"/>
      <c r="B390" s="3"/>
      <c r="C390" s="216"/>
      <c r="D390" s="102"/>
      <c r="E390" s="102"/>
      <c r="F390" s="103"/>
      <c r="G390" s="131"/>
      <c r="H390" s="2"/>
      <c r="I390" s="107">
        <f>IF(F390="",SUMIF(Accounts!$A$10:$A$84,C390,Accounts!$D$10:$D$84),0)</f>
        <v>0</v>
      </c>
      <c r="J390" s="30">
        <f>IF(H390&lt;&gt;"",ROUND(H390*(1-F390-I390),2),IF(SETUP!$C$10&lt;&gt;"Y",0,IF(SUMIF(Accounts!A$10:A$84,C390,Accounts!Q$10:Q$84)=1,0,ROUND((D390-E390)*(1-F390-I390)/SETUP!$C$13,2))))</f>
        <v>0</v>
      </c>
      <c r="K390" s="14" t="str">
        <f>IF(SUM(C390:H390)=0,"",IF(T390=0,LOOKUP(C390,Accounts!$A$10:$A$84,Accounts!$B$10:$B$84),"Error!  Invalid Account Number"))</f>
        <v/>
      </c>
      <c r="L390" s="30">
        <f t="shared" si="32"/>
        <v>0</v>
      </c>
      <c r="M390" s="152">
        <f t="shared" si="35"/>
        <v>0</v>
      </c>
      <c r="N390" s="43"/>
      <c r="O390" s="92"/>
      <c r="P390" s="150"/>
      <c r="Q390" s="156">
        <f t="shared" si="37"/>
        <v>0</v>
      </c>
      <c r="R390" s="161">
        <f t="shared" si="34"/>
        <v>0</v>
      </c>
      <c r="S390" s="15">
        <f>SUMIF(Accounts!A$10:A$84,C390,Accounts!A$10:A$84)</f>
        <v>0</v>
      </c>
      <c r="T390" s="15">
        <f t="shared" si="36"/>
        <v>0</v>
      </c>
      <c r="U390" s="15">
        <f t="shared" si="33"/>
        <v>0</v>
      </c>
    </row>
    <row r="391" spans="1:21">
      <c r="A391" s="56"/>
      <c r="B391" s="3"/>
      <c r="C391" s="216"/>
      <c r="D391" s="102"/>
      <c r="E391" s="102"/>
      <c r="F391" s="103"/>
      <c r="G391" s="131"/>
      <c r="H391" s="2"/>
      <c r="I391" s="107">
        <f>IF(F391="",SUMIF(Accounts!$A$10:$A$84,C391,Accounts!$D$10:$D$84),0)</f>
        <v>0</v>
      </c>
      <c r="J391" s="30">
        <f>IF(H391&lt;&gt;"",ROUND(H391*(1-F391-I391),2),IF(SETUP!$C$10&lt;&gt;"Y",0,IF(SUMIF(Accounts!A$10:A$84,C391,Accounts!Q$10:Q$84)=1,0,ROUND((D391-E391)*(1-F391-I391)/SETUP!$C$13,2))))</f>
        <v>0</v>
      </c>
      <c r="K391" s="14" t="str">
        <f>IF(SUM(C391:H391)=0,"",IF(T391=0,LOOKUP(C391,Accounts!$A$10:$A$84,Accounts!$B$10:$B$84),"Error!  Invalid Account Number"))</f>
        <v/>
      </c>
      <c r="L391" s="30">
        <f t="shared" si="32"/>
        <v>0</v>
      </c>
      <c r="M391" s="152">
        <f t="shared" si="35"/>
        <v>0</v>
      </c>
      <c r="N391" s="43"/>
      <c r="O391" s="92"/>
      <c r="P391" s="150"/>
      <c r="Q391" s="156">
        <f t="shared" si="37"/>
        <v>0</v>
      </c>
      <c r="R391" s="161">
        <f t="shared" si="34"/>
        <v>0</v>
      </c>
      <c r="S391" s="15">
        <f>SUMIF(Accounts!A$10:A$84,C391,Accounts!A$10:A$84)</f>
        <v>0</v>
      </c>
      <c r="T391" s="15">
        <f t="shared" si="36"/>
        <v>0</v>
      </c>
      <c r="U391" s="15">
        <f t="shared" si="33"/>
        <v>0</v>
      </c>
    </row>
    <row r="392" spans="1:21">
      <c r="A392" s="56"/>
      <c r="B392" s="3"/>
      <c r="C392" s="216"/>
      <c r="D392" s="102"/>
      <c r="E392" s="102"/>
      <c r="F392" s="103"/>
      <c r="G392" s="131"/>
      <c r="H392" s="2"/>
      <c r="I392" s="107">
        <f>IF(F392="",SUMIF(Accounts!$A$10:$A$84,C392,Accounts!$D$10:$D$84),0)</f>
        <v>0</v>
      </c>
      <c r="J392" s="30">
        <f>IF(H392&lt;&gt;"",ROUND(H392*(1-F392-I392),2),IF(SETUP!$C$10&lt;&gt;"Y",0,IF(SUMIF(Accounts!A$10:A$84,C392,Accounts!Q$10:Q$84)=1,0,ROUND((D392-E392)*(1-F392-I392)/SETUP!$C$13,2))))</f>
        <v>0</v>
      </c>
      <c r="K392" s="14" t="str">
        <f>IF(SUM(C392:H392)=0,"",IF(T392=0,LOOKUP(C392,Accounts!$A$10:$A$84,Accounts!$B$10:$B$84),"Error!  Invalid Account Number"))</f>
        <v/>
      </c>
      <c r="L392" s="30">
        <f t="shared" ref="L392:L455" si="38">D392-E392-J392-M392</f>
        <v>0</v>
      </c>
      <c r="M392" s="152">
        <f t="shared" si="35"/>
        <v>0</v>
      </c>
      <c r="N392" s="43"/>
      <c r="O392" s="92"/>
      <c r="P392" s="150"/>
      <c r="Q392" s="156">
        <f t="shared" si="37"/>
        <v>0</v>
      </c>
      <c r="R392" s="161">
        <f t="shared" si="34"/>
        <v>0</v>
      </c>
      <c r="S392" s="15">
        <f>SUMIF(Accounts!A$10:A$84,C392,Accounts!A$10:A$84)</f>
        <v>0</v>
      </c>
      <c r="T392" s="15">
        <f t="shared" si="36"/>
        <v>0</v>
      </c>
      <c r="U392" s="15">
        <f t="shared" ref="U392:U455" si="39">IF(OR(AND(D392-E392&lt;0,J392&gt;0),AND(D392-E392&gt;0,J392&lt;0)),1,0)</f>
        <v>0</v>
      </c>
    </row>
    <row r="393" spans="1:21">
      <c r="A393" s="56"/>
      <c r="B393" s="3"/>
      <c r="C393" s="216"/>
      <c r="D393" s="102"/>
      <c r="E393" s="102"/>
      <c r="F393" s="103"/>
      <c r="G393" s="131"/>
      <c r="H393" s="2"/>
      <c r="I393" s="107">
        <f>IF(F393="",SUMIF(Accounts!$A$10:$A$84,C393,Accounts!$D$10:$D$84),0)</f>
        <v>0</v>
      </c>
      <c r="J393" s="30">
        <f>IF(H393&lt;&gt;"",ROUND(H393*(1-F393-I393),2),IF(SETUP!$C$10&lt;&gt;"Y",0,IF(SUMIF(Accounts!A$10:A$84,C393,Accounts!Q$10:Q$84)=1,0,ROUND((D393-E393)*(1-F393-I393)/SETUP!$C$13,2))))</f>
        <v>0</v>
      </c>
      <c r="K393" s="14" t="str">
        <f>IF(SUM(C393:H393)=0,"",IF(T393=0,LOOKUP(C393,Accounts!$A$10:$A$84,Accounts!$B$10:$B$84),"Error!  Invalid Account Number"))</f>
        <v/>
      </c>
      <c r="L393" s="30">
        <f t="shared" si="38"/>
        <v>0</v>
      </c>
      <c r="M393" s="152">
        <f t="shared" si="35"/>
        <v>0</v>
      </c>
      <c r="N393" s="43"/>
      <c r="O393" s="92"/>
      <c r="P393" s="150"/>
      <c r="Q393" s="156">
        <f t="shared" si="37"/>
        <v>0</v>
      </c>
      <c r="R393" s="161">
        <f t="shared" ref="R393:R456" si="40">J393+Q393</f>
        <v>0</v>
      </c>
      <c r="S393" s="15">
        <f>SUMIF(Accounts!A$10:A$84,C393,Accounts!A$10:A$84)</f>
        <v>0</v>
      </c>
      <c r="T393" s="15">
        <f t="shared" si="36"/>
        <v>0</v>
      </c>
      <c r="U393" s="15">
        <f t="shared" si="39"/>
        <v>0</v>
      </c>
    </row>
    <row r="394" spans="1:21">
      <c r="A394" s="56"/>
      <c r="B394" s="3"/>
      <c r="C394" s="216"/>
      <c r="D394" s="102"/>
      <c r="E394" s="102"/>
      <c r="F394" s="103"/>
      <c r="G394" s="131"/>
      <c r="H394" s="2"/>
      <c r="I394" s="107">
        <f>IF(F394="",SUMIF(Accounts!$A$10:$A$84,C394,Accounts!$D$10:$D$84),0)</f>
        <v>0</v>
      </c>
      <c r="J394" s="30">
        <f>IF(H394&lt;&gt;"",ROUND(H394*(1-F394-I394),2),IF(SETUP!$C$10&lt;&gt;"Y",0,IF(SUMIF(Accounts!A$10:A$84,C394,Accounts!Q$10:Q$84)=1,0,ROUND((D394-E394)*(1-F394-I394)/SETUP!$C$13,2))))</f>
        <v>0</v>
      </c>
      <c r="K394" s="14" t="str">
        <f>IF(SUM(C394:H394)=0,"",IF(T394=0,LOOKUP(C394,Accounts!$A$10:$A$84,Accounts!$B$10:$B$84),"Error!  Invalid Account Number"))</f>
        <v/>
      </c>
      <c r="L394" s="30">
        <f t="shared" si="38"/>
        <v>0</v>
      </c>
      <c r="M394" s="152">
        <f t="shared" ref="M394:M457" si="41">ROUND((D394-E394)*(F394+I394),2)</f>
        <v>0</v>
      </c>
      <c r="N394" s="43"/>
      <c r="O394" s="92"/>
      <c r="P394" s="150"/>
      <c r="Q394" s="156">
        <f t="shared" si="37"/>
        <v>0</v>
      </c>
      <c r="R394" s="161">
        <f t="shared" si="40"/>
        <v>0</v>
      </c>
      <c r="S394" s="15">
        <f>SUMIF(Accounts!A$10:A$84,C394,Accounts!A$10:A$84)</f>
        <v>0</v>
      </c>
      <c r="T394" s="15">
        <f t="shared" ref="T394:T457" si="42">IF(AND(SUM(D394:H394)&lt;&gt;0,C394=0),1,IF(S394=C394,0,1))</f>
        <v>0</v>
      </c>
      <c r="U394" s="15">
        <f t="shared" si="39"/>
        <v>0</v>
      </c>
    </row>
    <row r="395" spans="1:21">
      <c r="A395" s="56"/>
      <c r="B395" s="3"/>
      <c r="C395" s="216"/>
      <c r="D395" s="102"/>
      <c r="E395" s="102"/>
      <c r="F395" s="103"/>
      <c r="G395" s="131"/>
      <c r="H395" s="2"/>
      <c r="I395" s="107">
        <f>IF(F395="",SUMIF(Accounts!$A$10:$A$84,C395,Accounts!$D$10:$D$84),0)</f>
        <v>0</v>
      </c>
      <c r="J395" s="30">
        <f>IF(H395&lt;&gt;"",ROUND(H395*(1-F395-I395),2),IF(SETUP!$C$10&lt;&gt;"Y",0,IF(SUMIF(Accounts!A$10:A$84,C395,Accounts!Q$10:Q$84)=1,0,ROUND((D395-E395)*(1-F395-I395)/SETUP!$C$13,2))))</f>
        <v>0</v>
      </c>
      <c r="K395" s="14" t="str">
        <f>IF(SUM(C395:H395)=0,"",IF(T395=0,LOOKUP(C395,Accounts!$A$10:$A$84,Accounts!$B$10:$B$84),"Error!  Invalid Account Number"))</f>
        <v/>
      </c>
      <c r="L395" s="30">
        <f t="shared" si="38"/>
        <v>0</v>
      </c>
      <c r="M395" s="152">
        <f t="shared" si="41"/>
        <v>0</v>
      </c>
      <c r="N395" s="43"/>
      <c r="O395" s="92"/>
      <c r="P395" s="150"/>
      <c r="Q395" s="156">
        <f t="shared" ref="Q395:Q458" si="43">IF(AND(C395&gt;=101,C395&lt;=120),-J395,0)</f>
        <v>0</v>
      </c>
      <c r="R395" s="161">
        <f t="shared" si="40"/>
        <v>0</v>
      </c>
      <c r="S395" s="15">
        <f>SUMIF(Accounts!A$10:A$84,C395,Accounts!A$10:A$84)</f>
        <v>0</v>
      </c>
      <c r="T395" s="15">
        <f t="shared" si="42"/>
        <v>0</v>
      </c>
      <c r="U395" s="15">
        <f t="shared" si="39"/>
        <v>0</v>
      </c>
    </row>
    <row r="396" spans="1:21">
      <c r="A396" s="56"/>
      <c r="B396" s="3"/>
      <c r="C396" s="216"/>
      <c r="D396" s="102"/>
      <c r="E396" s="102"/>
      <c r="F396" s="103"/>
      <c r="G396" s="131"/>
      <c r="H396" s="2"/>
      <c r="I396" s="107">
        <f>IF(F396="",SUMIF(Accounts!$A$10:$A$84,C396,Accounts!$D$10:$D$84),0)</f>
        <v>0</v>
      </c>
      <c r="J396" s="30">
        <f>IF(H396&lt;&gt;"",ROUND(H396*(1-F396-I396),2),IF(SETUP!$C$10&lt;&gt;"Y",0,IF(SUMIF(Accounts!A$10:A$84,C396,Accounts!Q$10:Q$84)=1,0,ROUND((D396-E396)*(1-F396-I396)/SETUP!$C$13,2))))</f>
        <v>0</v>
      </c>
      <c r="K396" s="14" t="str">
        <f>IF(SUM(C396:H396)=0,"",IF(T396=0,LOOKUP(C396,Accounts!$A$10:$A$84,Accounts!$B$10:$B$84),"Error!  Invalid Account Number"))</f>
        <v/>
      </c>
      <c r="L396" s="30">
        <f t="shared" si="38"/>
        <v>0</v>
      </c>
      <c r="M396" s="152">
        <f t="shared" si="41"/>
        <v>0</v>
      </c>
      <c r="N396" s="43"/>
      <c r="O396" s="92"/>
      <c r="P396" s="150"/>
      <c r="Q396" s="156">
        <f t="shared" si="43"/>
        <v>0</v>
      </c>
      <c r="R396" s="161">
        <f t="shared" si="40"/>
        <v>0</v>
      </c>
      <c r="S396" s="15">
        <f>SUMIF(Accounts!A$10:A$84,C396,Accounts!A$10:A$84)</f>
        <v>0</v>
      </c>
      <c r="T396" s="15">
        <f t="shared" si="42"/>
        <v>0</v>
      </c>
      <c r="U396" s="15">
        <f t="shared" si="39"/>
        <v>0</v>
      </c>
    </row>
    <row r="397" spans="1:21">
      <c r="A397" s="56"/>
      <c r="B397" s="3"/>
      <c r="C397" s="216"/>
      <c r="D397" s="102"/>
      <c r="E397" s="102"/>
      <c r="F397" s="103"/>
      <c r="G397" s="131"/>
      <c r="H397" s="2"/>
      <c r="I397" s="107">
        <f>IF(F397="",SUMIF(Accounts!$A$10:$A$84,C397,Accounts!$D$10:$D$84),0)</f>
        <v>0</v>
      </c>
      <c r="J397" s="30">
        <f>IF(H397&lt;&gt;"",ROUND(H397*(1-F397-I397),2),IF(SETUP!$C$10&lt;&gt;"Y",0,IF(SUMIF(Accounts!A$10:A$84,C397,Accounts!Q$10:Q$84)=1,0,ROUND((D397-E397)*(1-F397-I397)/SETUP!$C$13,2))))</f>
        <v>0</v>
      </c>
      <c r="K397" s="14" t="str">
        <f>IF(SUM(C397:H397)=0,"",IF(T397=0,LOOKUP(C397,Accounts!$A$10:$A$84,Accounts!$B$10:$B$84),"Error!  Invalid Account Number"))</f>
        <v/>
      </c>
      <c r="L397" s="30">
        <f t="shared" si="38"/>
        <v>0</v>
      </c>
      <c r="M397" s="152">
        <f t="shared" si="41"/>
        <v>0</v>
      </c>
      <c r="N397" s="43"/>
      <c r="O397" s="92"/>
      <c r="P397" s="150"/>
      <c r="Q397" s="156">
        <f t="shared" si="43"/>
        <v>0</v>
      </c>
      <c r="R397" s="161">
        <f t="shared" si="40"/>
        <v>0</v>
      </c>
      <c r="S397" s="15">
        <f>SUMIF(Accounts!A$10:A$84,C397,Accounts!A$10:A$84)</f>
        <v>0</v>
      </c>
      <c r="T397" s="15">
        <f t="shared" si="42"/>
        <v>0</v>
      </c>
      <c r="U397" s="15">
        <f t="shared" si="39"/>
        <v>0</v>
      </c>
    </row>
    <row r="398" spans="1:21">
      <c r="A398" s="56"/>
      <c r="B398" s="3"/>
      <c r="C398" s="216"/>
      <c r="D398" s="102"/>
      <c r="E398" s="102"/>
      <c r="F398" s="103"/>
      <c r="G398" s="131"/>
      <c r="H398" s="2"/>
      <c r="I398" s="107">
        <f>IF(F398="",SUMIF(Accounts!$A$10:$A$84,C398,Accounts!$D$10:$D$84),0)</f>
        <v>0</v>
      </c>
      <c r="J398" s="30">
        <f>IF(H398&lt;&gt;"",ROUND(H398*(1-F398-I398),2),IF(SETUP!$C$10&lt;&gt;"Y",0,IF(SUMIF(Accounts!A$10:A$84,C398,Accounts!Q$10:Q$84)=1,0,ROUND((D398-E398)*(1-F398-I398)/SETUP!$C$13,2))))</f>
        <v>0</v>
      </c>
      <c r="K398" s="14" t="str">
        <f>IF(SUM(C398:H398)=0,"",IF(T398=0,LOOKUP(C398,Accounts!$A$10:$A$84,Accounts!$B$10:$B$84),"Error!  Invalid Account Number"))</f>
        <v/>
      </c>
      <c r="L398" s="30">
        <f t="shared" si="38"/>
        <v>0</v>
      </c>
      <c r="M398" s="152">
        <f t="shared" si="41"/>
        <v>0</v>
      </c>
      <c r="N398" s="43"/>
      <c r="O398" s="92"/>
      <c r="P398" s="150"/>
      <c r="Q398" s="156">
        <f t="shared" si="43"/>
        <v>0</v>
      </c>
      <c r="R398" s="161">
        <f t="shared" si="40"/>
        <v>0</v>
      </c>
      <c r="S398" s="15">
        <f>SUMIF(Accounts!A$10:A$84,C398,Accounts!A$10:A$84)</f>
        <v>0</v>
      </c>
      <c r="T398" s="15">
        <f t="shared" si="42"/>
        <v>0</v>
      </c>
      <c r="U398" s="15">
        <f t="shared" si="39"/>
        <v>0</v>
      </c>
    </row>
    <row r="399" spans="1:21">
      <c r="A399" s="56"/>
      <c r="B399" s="3"/>
      <c r="C399" s="216"/>
      <c r="D399" s="102"/>
      <c r="E399" s="102"/>
      <c r="F399" s="103"/>
      <c r="G399" s="131"/>
      <c r="H399" s="2"/>
      <c r="I399" s="107">
        <f>IF(F399="",SUMIF(Accounts!$A$10:$A$84,C399,Accounts!$D$10:$D$84),0)</f>
        <v>0</v>
      </c>
      <c r="J399" s="30">
        <f>IF(H399&lt;&gt;"",ROUND(H399*(1-F399-I399),2),IF(SETUP!$C$10&lt;&gt;"Y",0,IF(SUMIF(Accounts!A$10:A$84,C399,Accounts!Q$10:Q$84)=1,0,ROUND((D399-E399)*(1-F399-I399)/SETUP!$C$13,2))))</f>
        <v>0</v>
      </c>
      <c r="K399" s="14" t="str">
        <f>IF(SUM(C399:H399)=0,"",IF(T399=0,LOOKUP(C399,Accounts!$A$10:$A$84,Accounts!$B$10:$B$84),"Error!  Invalid Account Number"))</f>
        <v/>
      </c>
      <c r="L399" s="30">
        <f t="shared" si="38"/>
        <v>0</v>
      </c>
      <c r="M399" s="152">
        <f t="shared" si="41"/>
        <v>0</v>
      </c>
      <c r="N399" s="43"/>
      <c r="O399" s="92"/>
      <c r="P399" s="150"/>
      <c r="Q399" s="156">
        <f t="shared" si="43"/>
        <v>0</v>
      </c>
      <c r="R399" s="161">
        <f t="shared" si="40"/>
        <v>0</v>
      </c>
      <c r="S399" s="15">
        <f>SUMIF(Accounts!A$10:A$84,C399,Accounts!A$10:A$84)</f>
        <v>0</v>
      </c>
      <c r="T399" s="15">
        <f t="shared" si="42"/>
        <v>0</v>
      </c>
      <c r="U399" s="15">
        <f t="shared" si="39"/>
        <v>0</v>
      </c>
    </row>
    <row r="400" spans="1:21">
      <c r="A400" s="56"/>
      <c r="B400" s="3"/>
      <c r="C400" s="216"/>
      <c r="D400" s="102"/>
      <c r="E400" s="102"/>
      <c r="F400" s="103"/>
      <c r="G400" s="131"/>
      <c r="H400" s="2"/>
      <c r="I400" s="107">
        <f>IF(F400="",SUMIF(Accounts!$A$10:$A$84,C400,Accounts!$D$10:$D$84),0)</f>
        <v>0</v>
      </c>
      <c r="J400" s="30">
        <f>IF(H400&lt;&gt;"",ROUND(H400*(1-F400-I400),2),IF(SETUP!$C$10&lt;&gt;"Y",0,IF(SUMIF(Accounts!A$10:A$84,C400,Accounts!Q$10:Q$84)=1,0,ROUND((D400-E400)*(1-F400-I400)/SETUP!$C$13,2))))</f>
        <v>0</v>
      </c>
      <c r="K400" s="14" t="str">
        <f>IF(SUM(C400:H400)=0,"",IF(T400=0,LOOKUP(C400,Accounts!$A$10:$A$84,Accounts!$B$10:$B$84),"Error!  Invalid Account Number"))</f>
        <v/>
      </c>
      <c r="L400" s="30">
        <f t="shared" si="38"/>
        <v>0</v>
      </c>
      <c r="M400" s="152">
        <f t="shared" si="41"/>
        <v>0</v>
      </c>
      <c r="N400" s="43"/>
      <c r="O400" s="92"/>
      <c r="P400" s="150"/>
      <c r="Q400" s="156">
        <f t="shared" si="43"/>
        <v>0</v>
      </c>
      <c r="R400" s="161">
        <f t="shared" si="40"/>
        <v>0</v>
      </c>
      <c r="S400" s="15">
        <f>SUMIF(Accounts!A$10:A$84,C400,Accounts!A$10:A$84)</f>
        <v>0</v>
      </c>
      <c r="T400" s="15">
        <f t="shared" si="42"/>
        <v>0</v>
      </c>
      <c r="U400" s="15">
        <f t="shared" si="39"/>
        <v>0</v>
      </c>
    </row>
    <row r="401" spans="1:21">
      <c r="A401" s="56"/>
      <c r="B401" s="3"/>
      <c r="C401" s="216"/>
      <c r="D401" s="102"/>
      <c r="E401" s="102"/>
      <c r="F401" s="103"/>
      <c r="G401" s="131"/>
      <c r="H401" s="2"/>
      <c r="I401" s="107">
        <f>IF(F401="",SUMIF(Accounts!$A$10:$A$84,C401,Accounts!$D$10:$D$84),0)</f>
        <v>0</v>
      </c>
      <c r="J401" s="30">
        <f>IF(H401&lt;&gt;"",ROUND(H401*(1-F401-I401),2),IF(SETUP!$C$10&lt;&gt;"Y",0,IF(SUMIF(Accounts!A$10:A$84,C401,Accounts!Q$10:Q$84)=1,0,ROUND((D401-E401)*(1-F401-I401)/SETUP!$C$13,2))))</f>
        <v>0</v>
      </c>
      <c r="K401" s="14" t="str">
        <f>IF(SUM(C401:H401)=0,"",IF(T401=0,LOOKUP(C401,Accounts!$A$10:$A$84,Accounts!$B$10:$B$84),"Error!  Invalid Account Number"))</f>
        <v/>
      </c>
      <c r="L401" s="30">
        <f t="shared" si="38"/>
        <v>0</v>
      </c>
      <c r="M401" s="152">
        <f t="shared" si="41"/>
        <v>0</v>
      </c>
      <c r="N401" s="43"/>
      <c r="O401" s="92"/>
      <c r="P401" s="150"/>
      <c r="Q401" s="156">
        <f t="shared" si="43"/>
        <v>0</v>
      </c>
      <c r="R401" s="161">
        <f t="shared" si="40"/>
        <v>0</v>
      </c>
      <c r="S401" s="15">
        <f>SUMIF(Accounts!A$10:A$84,C401,Accounts!A$10:A$84)</f>
        <v>0</v>
      </c>
      <c r="T401" s="15">
        <f t="shared" si="42"/>
        <v>0</v>
      </c>
      <c r="U401" s="15">
        <f t="shared" si="39"/>
        <v>0</v>
      </c>
    </row>
    <row r="402" spans="1:21">
      <c r="A402" s="56"/>
      <c r="B402" s="3"/>
      <c r="C402" s="216"/>
      <c r="D402" s="102"/>
      <c r="E402" s="102"/>
      <c r="F402" s="103"/>
      <c r="G402" s="131"/>
      <c r="H402" s="2"/>
      <c r="I402" s="107">
        <f>IF(F402="",SUMIF(Accounts!$A$10:$A$84,C402,Accounts!$D$10:$D$84),0)</f>
        <v>0</v>
      </c>
      <c r="J402" s="30">
        <f>IF(H402&lt;&gt;"",ROUND(H402*(1-F402-I402),2),IF(SETUP!$C$10&lt;&gt;"Y",0,IF(SUMIF(Accounts!A$10:A$84,C402,Accounts!Q$10:Q$84)=1,0,ROUND((D402-E402)*(1-F402-I402)/SETUP!$C$13,2))))</f>
        <v>0</v>
      </c>
      <c r="K402" s="14" t="str">
        <f>IF(SUM(C402:H402)=0,"",IF(T402=0,LOOKUP(C402,Accounts!$A$10:$A$84,Accounts!$B$10:$B$84),"Error!  Invalid Account Number"))</f>
        <v/>
      </c>
      <c r="L402" s="30">
        <f t="shared" si="38"/>
        <v>0</v>
      </c>
      <c r="M402" s="152">
        <f t="shared" si="41"/>
        <v>0</v>
      </c>
      <c r="N402" s="43"/>
      <c r="O402" s="92"/>
      <c r="P402" s="150"/>
      <c r="Q402" s="156">
        <f t="shared" si="43"/>
        <v>0</v>
      </c>
      <c r="R402" s="161">
        <f t="shared" si="40"/>
        <v>0</v>
      </c>
      <c r="S402" s="15">
        <f>SUMIF(Accounts!A$10:A$84,C402,Accounts!A$10:A$84)</f>
        <v>0</v>
      </c>
      <c r="T402" s="15">
        <f t="shared" si="42"/>
        <v>0</v>
      </c>
      <c r="U402" s="15">
        <f t="shared" si="39"/>
        <v>0</v>
      </c>
    </row>
    <row r="403" spans="1:21">
      <c r="A403" s="56"/>
      <c r="B403" s="3"/>
      <c r="C403" s="216"/>
      <c r="D403" s="102"/>
      <c r="E403" s="102"/>
      <c r="F403" s="103"/>
      <c r="G403" s="131"/>
      <c r="H403" s="2"/>
      <c r="I403" s="107">
        <f>IF(F403="",SUMIF(Accounts!$A$10:$A$84,C403,Accounts!$D$10:$D$84),0)</f>
        <v>0</v>
      </c>
      <c r="J403" s="30">
        <f>IF(H403&lt;&gt;"",ROUND(H403*(1-F403-I403),2),IF(SETUP!$C$10&lt;&gt;"Y",0,IF(SUMIF(Accounts!A$10:A$84,C403,Accounts!Q$10:Q$84)=1,0,ROUND((D403-E403)*(1-F403-I403)/SETUP!$C$13,2))))</f>
        <v>0</v>
      </c>
      <c r="K403" s="14" t="str">
        <f>IF(SUM(C403:H403)=0,"",IF(T403=0,LOOKUP(C403,Accounts!$A$10:$A$84,Accounts!$B$10:$B$84),"Error!  Invalid Account Number"))</f>
        <v/>
      </c>
      <c r="L403" s="30">
        <f t="shared" si="38"/>
        <v>0</v>
      </c>
      <c r="M403" s="152">
        <f t="shared" si="41"/>
        <v>0</v>
      </c>
      <c r="N403" s="43"/>
      <c r="O403" s="92"/>
      <c r="P403" s="150"/>
      <c r="Q403" s="156">
        <f t="shared" si="43"/>
        <v>0</v>
      </c>
      <c r="R403" s="161">
        <f t="shared" si="40"/>
        <v>0</v>
      </c>
      <c r="S403" s="15">
        <f>SUMIF(Accounts!A$10:A$84,C403,Accounts!A$10:A$84)</f>
        <v>0</v>
      </c>
      <c r="T403" s="15">
        <f t="shared" si="42"/>
        <v>0</v>
      </c>
      <c r="U403" s="15">
        <f t="shared" si="39"/>
        <v>0</v>
      </c>
    </row>
    <row r="404" spans="1:21">
      <c r="A404" s="56"/>
      <c r="B404" s="3"/>
      <c r="C404" s="216"/>
      <c r="D404" s="102"/>
      <c r="E404" s="102"/>
      <c r="F404" s="103"/>
      <c r="G404" s="131"/>
      <c r="H404" s="2"/>
      <c r="I404" s="107">
        <f>IF(F404="",SUMIF(Accounts!$A$10:$A$84,C404,Accounts!$D$10:$D$84),0)</f>
        <v>0</v>
      </c>
      <c r="J404" s="30">
        <f>IF(H404&lt;&gt;"",ROUND(H404*(1-F404-I404),2),IF(SETUP!$C$10&lt;&gt;"Y",0,IF(SUMIF(Accounts!A$10:A$84,C404,Accounts!Q$10:Q$84)=1,0,ROUND((D404-E404)*(1-F404-I404)/SETUP!$C$13,2))))</f>
        <v>0</v>
      </c>
      <c r="K404" s="14" t="str">
        <f>IF(SUM(C404:H404)=0,"",IF(T404=0,LOOKUP(C404,Accounts!$A$10:$A$84,Accounts!$B$10:$B$84),"Error!  Invalid Account Number"))</f>
        <v/>
      </c>
      <c r="L404" s="30">
        <f t="shared" si="38"/>
        <v>0</v>
      </c>
      <c r="M404" s="152">
        <f t="shared" si="41"/>
        <v>0</v>
      </c>
      <c r="N404" s="43"/>
      <c r="O404" s="92"/>
      <c r="P404" s="150"/>
      <c r="Q404" s="156">
        <f t="shared" si="43"/>
        <v>0</v>
      </c>
      <c r="R404" s="161">
        <f t="shared" si="40"/>
        <v>0</v>
      </c>
      <c r="S404" s="15">
        <f>SUMIF(Accounts!A$10:A$84,C404,Accounts!A$10:A$84)</f>
        <v>0</v>
      </c>
      <c r="T404" s="15">
        <f t="shared" si="42"/>
        <v>0</v>
      </c>
      <c r="U404" s="15">
        <f t="shared" si="39"/>
        <v>0</v>
      </c>
    </row>
    <row r="405" spans="1:21">
      <c r="A405" s="56"/>
      <c r="B405" s="3"/>
      <c r="C405" s="216"/>
      <c r="D405" s="102"/>
      <c r="E405" s="102"/>
      <c r="F405" s="103"/>
      <c r="G405" s="131"/>
      <c r="H405" s="2"/>
      <c r="I405" s="107">
        <f>IF(F405="",SUMIF(Accounts!$A$10:$A$84,C405,Accounts!$D$10:$D$84),0)</f>
        <v>0</v>
      </c>
      <c r="J405" s="30">
        <f>IF(H405&lt;&gt;"",ROUND(H405*(1-F405-I405),2),IF(SETUP!$C$10&lt;&gt;"Y",0,IF(SUMIF(Accounts!A$10:A$84,C405,Accounts!Q$10:Q$84)=1,0,ROUND((D405-E405)*(1-F405-I405)/SETUP!$C$13,2))))</f>
        <v>0</v>
      </c>
      <c r="K405" s="14" t="str">
        <f>IF(SUM(C405:H405)=0,"",IF(T405=0,LOOKUP(C405,Accounts!$A$10:$A$84,Accounts!$B$10:$B$84),"Error!  Invalid Account Number"))</f>
        <v/>
      </c>
      <c r="L405" s="30">
        <f t="shared" si="38"/>
        <v>0</v>
      </c>
      <c r="M405" s="152">
        <f t="shared" si="41"/>
        <v>0</v>
      </c>
      <c r="N405" s="43"/>
      <c r="O405" s="92"/>
      <c r="P405" s="150"/>
      <c r="Q405" s="156">
        <f t="shared" si="43"/>
        <v>0</v>
      </c>
      <c r="R405" s="161">
        <f t="shared" si="40"/>
        <v>0</v>
      </c>
      <c r="S405" s="15">
        <f>SUMIF(Accounts!A$10:A$84,C405,Accounts!A$10:A$84)</f>
        <v>0</v>
      </c>
      <c r="T405" s="15">
        <f t="shared" si="42"/>
        <v>0</v>
      </c>
      <c r="U405" s="15">
        <f t="shared" si="39"/>
        <v>0</v>
      </c>
    </row>
    <row r="406" spans="1:21">
      <c r="A406" s="56"/>
      <c r="B406" s="3"/>
      <c r="C406" s="216"/>
      <c r="D406" s="102"/>
      <c r="E406" s="102"/>
      <c r="F406" s="103"/>
      <c r="G406" s="131"/>
      <c r="H406" s="2"/>
      <c r="I406" s="107">
        <f>IF(F406="",SUMIF(Accounts!$A$10:$A$84,C406,Accounts!$D$10:$D$84),0)</f>
        <v>0</v>
      </c>
      <c r="J406" s="30">
        <f>IF(H406&lt;&gt;"",ROUND(H406*(1-F406-I406),2),IF(SETUP!$C$10&lt;&gt;"Y",0,IF(SUMIF(Accounts!A$10:A$84,C406,Accounts!Q$10:Q$84)=1,0,ROUND((D406-E406)*(1-F406-I406)/SETUP!$C$13,2))))</f>
        <v>0</v>
      </c>
      <c r="K406" s="14" t="str">
        <f>IF(SUM(C406:H406)=0,"",IF(T406=0,LOOKUP(C406,Accounts!$A$10:$A$84,Accounts!$B$10:$B$84),"Error!  Invalid Account Number"))</f>
        <v/>
      </c>
      <c r="L406" s="30">
        <f t="shared" si="38"/>
        <v>0</v>
      </c>
      <c r="M406" s="152">
        <f t="shared" si="41"/>
        <v>0</v>
      </c>
      <c r="N406" s="43"/>
      <c r="O406" s="92"/>
      <c r="P406" s="150"/>
      <c r="Q406" s="156">
        <f t="shared" si="43"/>
        <v>0</v>
      </c>
      <c r="R406" s="161">
        <f t="shared" si="40"/>
        <v>0</v>
      </c>
      <c r="S406" s="15">
        <f>SUMIF(Accounts!A$10:A$84,C406,Accounts!A$10:A$84)</f>
        <v>0</v>
      </c>
      <c r="T406" s="15">
        <f t="shared" si="42"/>
        <v>0</v>
      </c>
      <c r="U406" s="15">
        <f t="shared" si="39"/>
        <v>0</v>
      </c>
    </row>
    <row r="407" spans="1:21">
      <c r="A407" s="56"/>
      <c r="B407" s="3"/>
      <c r="C407" s="216"/>
      <c r="D407" s="102"/>
      <c r="E407" s="102"/>
      <c r="F407" s="103"/>
      <c r="G407" s="131"/>
      <c r="H407" s="2"/>
      <c r="I407" s="107">
        <f>IF(F407="",SUMIF(Accounts!$A$10:$A$84,C407,Accounts!$D$10:$D$84),0)</f>
        <v>0</v>
      </c>
      <c r="J407" s="30">
        <f>IF(H407&lt;&gt;"",ROUND(H407*(1-F407-I407),2),IF(SETUP!$C$10&lt;&gt;"Y",0,IF(SUMIF(Accounts!A$10:A$84,C407,Accounts!Q$10:Q$84)=1,0,ROUND((D407-E407)*(1-F407-I407)/SETUP!$C$13,2))))</f>
        <v>0</v>
      </c>
      <c r="K407" s="14" t="str">
        <f>IF(SUM(C407:H407)=0,"",IF(T407=0,LOOKUP(C407,Accounts!$A$10:$A$84,Accounts!$B$10:$B$84),"Error!  Invalid Account Number"))</f>
        <v/>
      </c>
      <c r="L407" s="30">
        <f t="shared" si="38"/>
        <v>0</v>
      </c>
      <c r="M407" s="152">
        <f t="shared" si="41"/>
        <v>0</v>
      </c>
      <c r="N407" s="43"/>
      <c r="O407" s="92"/>
      <c r="P407" s="150"/>
      <c r="Q407" s="156">
        <f t="shared" si="43"/>
        <v>0</v>
      </c>
      <c r="R407" s="161">
        <f t="shared" si="40"/>
        <v>0</v>
      </c>
      <c r="S407" s="15">
        <f>SUMIF(Accounts!A$10:A$84,C407,Accounts!A$10:A$84)</f>
        <v>0</v>
      </c>
      <c r="T407" s="15">
        <f t="shared" si="42"/>
        <v>0</v>
      </c>
      <c r="U407" s="15">
        <f t="shared" si="39"/>
        <v>0</v>
      </c>
    </row>
    <row r="408" spans="1:21">
      <c r="A408" s="56"/>
      <c r="B408" s="3"/>
      <c r="C408" s="216"/>
      <c r="D408" s="102"/>
      <c r="E408" s="102"/>
      <c r="F408" s="103"/>
      <c r="G408" s="131"/>
      <c r="H408" s="2"/>
      <c r="I408" s="107">
        <f>IF(F408="",SUMIF(Accounts!$A$10:$A$84,C408,Accounts!$D$10:$D$84),0)</f>
        <v>0</v>
      </c>
      <c r="J408" s="30">
        <f>IF(H408&lt;&gt;"",ROUND(H408*(1-F408-I408),2),IF(SETUP!$C$10&lt;&gt;"Y",0,IF(SUMIF(Accounts!A$10:A$84,C408,Accounts!Q$10:Q$84)=1,0,ROUND((D408-E408)*(1-F408-I408)/SETUP!$C$13,2))))</f>
        <v>0</v>
      </c>
      <c r="K408" s="14" t="str">
        <f>IF(SUM(C408:H408)=0,"",IF(T408=0,LOOKUP(C408,Accounts!$A$10:$A$84,Accounts!$B$10:$B$84),"Error!  Invalid Account Number"))</f>
        <v/>
      </c>
      <c r="L408" s="30">
        <f t="shared" si="38"/>
        <v>0</v>
      </c>
      <c r="M408" s="152">
        <f t="shared" si="41"/>
        <v>0</v>
      </c>
      <c r="N408" s="43"/>
      <c r="O408" s="92"/>
      <c r="P408" s="150"/>
      <c r="Q408" s="156">
        <f t="shared" si="43"/>
        <v>0</v>
      </c>
      <c r="R408" s="161">
        <f t="shared" si="40"/>
        <v>0</v>
      </c>
      <c r="S408" s="15">
        <f>SUMIF(Accounts!A$10:A$84,C408,Accounts!A$10:A$84)</f>
        <v>0</v>
      </c>
      <c r="T408" s="15">
        <f t="shared" si="42"/>
        <v>0</v>
      </c>
      <c r="U408" s="15">
        <f t="shared" si="39"/>
        <v>0</v>
      </c>
    </row>
    <row r="409" spans="1:21">
      <c r="A409" s="56"/>
      <c r="B409" s="3"/>
      <c r="C409" s="216"/>
      <c r="D409" s="102"/>
      <c r="E409" s="102"/>
      <c r="F409" s="103"/>
      <c r="G409" s="131"/>
      <c r="H409" s="2"/>
      <c r="I409" s="107">
        <f>IF(F409="",SUMIF(Accounts!$A$10:$A$84,C409,Accounts!$D$10:$D$84),0)</f>
        <v>0</v>
      </c>
      <c r="J409" s="30">
        <f>IF(H409&lt;&gt;"",ROUND(H409*(1-F409-I409),2),IF(SETUP!$C$10&lt;&gt;"Y",0,IF(SUMIF(Accounts!A$10:A$84,C409,Accounts!Q$10:Q$84)=1,0,ROUND((D409-E409)*(1-F409-I409)/SETUP!$C$13,2))))</f>
        <v>0</v>
      </c>
      <c r="K409" s="14" t="str">
        <f>IF(SUM(C409:H409)=0,"",IF(T409=0,LOOKUP(C409,Accounts!$A$10:$A$84,Accounts!$B$10:$B$84),"Error!  Invalid Account Number"))</f>
        <v/>
      </c>
      <c r="L409" s="30">
        <f t="shared" si="38"/>
        <v>0</v>
      </c>
      <c r="M409" s="152">
        <f t="shared" si="41"/>
        <v>0</v>
      </c>
      <c r="N409" s="43"/>
      <c r="O409" s="92"/>
      <c r="P409" s="150"/>
      <c r="Q409" s="156">
        <f t="shared" si="43"/>
        <v>0</v>
      </c>
      <c r="R409" s="161">
        <f t="shared" si="40"/>
        <v>0</v>
      </c>
      <c r="S409" s="15">
        <f>SUMIF(Accounts!A$10:A$84,C409,Accounts!A$10:A$84)</f>
        <v>0</v>
      </c>
      <c r="T409" s="15">
        <f t="shared" si="42"/>
        <v>0</v>
      </c>
      <c r="U409" s="15">
        <f t="shared" si="39"/>
        <v>0</v>
      </c>
    </row>
    <row r="410" spans="1:21">
      <c r="A410" s="56"/>
      <c r="B410" s="3"/>
      <c r="C410" s="216"/>
      <c r="D410" s="102"/>
      <c r="E410" s="102"/>
      <c r="F410" s="103"/>
      <c r="G410" s="131"/>
      <c r="H410" s="2"/>
      <c r="I410" s="107">
        <f>IF(F410="",SUMIF(Accounts!$A$10:$A$84,C410,Accounts!$D$10:$D$84),0)</f>
        <v>0</v>
      </c>
      <c r="J410" s="30">
        <f>IF(H410&lt;&gt;"",ROUND(H410*(1-F410-I410),2),IF(SETUP!$C$10&lt;&gt;"Y",0,IF(SUMIF(Accounts!A$10:A$84,C410,Accounts!Q$10:Q$84)=1,0,ROUND((D410-E410)*(1-F410-I410)/SETUP!$C$13,2))))</f>
        <v>0</v>
      </c>
      <c r="K410" s="14" t="str">
        <f>IF(SUM(C410:H410)=0,"",IF(T410=0,LOOKUP(C410,Accounts!$A$10:$A$84,Accounts!$B$10:$B$84),"Error!  Invalid Account Number"))</f>
        <v/>
      </c>
      <c r="L410" s="30">
        <f t="shared" si="38"/>
        <v>0</v>
      </c>
      <c r="M410" s="152">
        <f t="shared" si="41"/>
        <v>0</v>
      </c>
      <c r="N410" s="43"/>
      <c r="O410" s="92"/>
      <c r="P410" s="150"/>
      <c r="Q410" s="156">
        <f t="shared" si="43"/>
        <v>0</v>
      </c>
      <c r="R410" s="161">
        <f t="shared" si="40"/>
        <v>0</v>
      </c>
      <c r="S410" s="15">
        <f>SUMIF(Accounts!A$10:A$84,C410,Accounts!A$10:A$84)</f>
        <v>0</v>
      </c>
      <c r="T410" s="15">
        <f t="shared" si="42"/>
        <v>0</v>
      </c>
      <c r="U410" s="15">
        <f t="shared" si="39"/>
        <v>0</v>
      </c>
    </row>
    <row r="411" spans="1:21">
      <c r="A411" s="56"/>
      <c r="B411" s="3"/>
      <c r="C411" s="216"/>
      <c r="D411" s="102"/>
      <c r="E411" s="102"/>
      <c r="F411" s="103"/>
      <c r="G411" s="131"/>
      <c r="H411" s="2"/>
      <c r="I411" s="107">
        <f>IF(F411="",SUMIF(Accounts!$A$10:$A$84,C411,Accounts!$D$10:$D$84),0)</f>
        <v>0</v>
      </c>
      <c r="J411" s="30">
        <f>IF(H411&lt;&gt;"",ROUND(H411*(1-F411-I411),2),IF(SETUP!$C$10&lt;&gt;"Y",0,IF(SUMIF(Accounts!A$10:A$84,C411,Accounts!Q$10:Q$84)=1,0,ROUND((D411-E411)*(1-F411-I411)/SETUP!$C$13,2))))</f>
        <v>0</v>
      </c>
      <c r="K411" s="14" t="str">
        <f>IF(SUM(C411:H411)=0,"",IF(T411=0,LOOKUP(C411,Accounts!$A$10:$A$84,Accounts!$B$10:$B$84),"Error!  Invalid Account Number"))</f>
        <v/>
      </c>
      <c r="L411" s="30">
        <f t="shared" si="38"/>
        <v>0</v>
      </c>
      <c r="M411" s="152">
        <f t="shared" si="41"/>
        <v>0</v>
      </c>
      <c r="N411" s="43"/>
      <c r="O411" s="92"/>
      <c r="P411" s="150"/>
      <c r="Q411" s="156">
        <f t="shared" si="43"/>
        <v>0</v>
      </c>
      <c r="R411" s="161">
        <f t="shared" si="40"/>
        <v>0</v>
      </c>
      <c r="S411" s="15">
        <f>SUMIF(Accounts!A$10:A$84,C411,Accounts!A$10:A$84)</f>
        <v>0</v>
      </c>
      <c r="T411" s="15">
        <f t="shared" si="42"/>
        <v>0</v>
      </c>
      <c r="U411" s="15">
        <f t="shared" si="39"/>
        <v>0</v>
      </c>
    </row>
    <row r="412" spans="1:21">
      <c r="A412" s="56"/>
      <c r="B412" s="3"/>
      <c r="C412" s="216"/>
      <c r="D412" s="102"/>
      <c r="E412" s="102"/>
      <c r="F412" s="103"/>
      <c r="G412" s="131"/>
      <c r="H412" s="2"/>
      <c r="I412" s="107">
        <f>IF(F412="",SUMIF(Accounts!$A$10:$A$84,C412,Accounts!$D$10:$D$84),0)</f>
        <v>0</v>
      </c>
      <c r="J412" s="30">
        <f>IF(H412&lt;&gt;"",ROUND(H412*(1-F412-I412),2),IF(SETUP!$C$10&lt;&gt;"Y",0,IF(SUMIF(Accounts!A$10:A$84,C412,Accounts!Q$10:Q$84)=1,0,ROUND((D412-E412)*(1-F412-I412)/SETUP!$C$13,2))))</f>
        <v>0</v>
      </c>
      <c r="K412" s="14" t="str">
        <f>IF(SUM(C412:H412)=0,"",IF(T412=0,LOOKUP(C412,Accounts!$A$10:$A$84,Accounts!$B$10:$B$84),"Error!  Invalid Account Number"))</f>
        <v/>
      </c>
      <c r="L412" s="30">
        <f t="shared" si="38"/>
        <v>0</v>
      </c>
      <c r="M412" s="152">
        <f t="shared" si="41"/>
        <v>0</v>
      </c>
      <c r="N412" s="43"/>
      <c r="O412" s="92"/>
      <c r="P412" s="150"/>
      <c r="Q412" s="156">
        <f t="shared" si="43"/>
        <v>0</v>
      </c>
      <c r="R412" s="161">
        <f t="shared" si="40"/>
        <v>0</v>
      </c>
      <c r="S412" s="15">
        <f>SUMIF(Accounts!A$10:A$84,C412,Accounts!A$10:A$84)</f>
        <v>0</v>
      </c>
      <c r="T412" s="15">
        <f t="shared" si="42"/>
        <v>0</v>
      </c>
      <c r="U412" s="15">
        <f t="shared" si="39"/>
        <v>0</v>
      </c>
    </row>
    <row r="413" spans="1:21">
      <c r="A413" s="56"/>
      <c r="B413" s="3"/>
      <c r="C413" s="216"/>
      <c r="D413" s="102"/>
      <c r="E413" s="102"/>
      <c r="F413" s="103"/>
      <c r="G413" s="131"/>
      <c r="H413" s="2"/>
      <c r="I413" s="107">
        <f>IF(F413="",SUMIF(Accounts!$A$10:$A$84,C413,Accounts!$D$10:$D$84),0)</f>
        <v>0</v>
      </c>
      <c r="J413" s="30">
        <f>IF(H413&lt;&gt;"",ROUND(H413*(1-F413-I413),2),IF(SETUP!$C$10&lt;&gt;"Y",0,IF(SUMIF(Accounts!A$10:A$84,C413,Accounts!Q$10:Q$84)=1,0,ROUND((D413-E413)*(1-F413-I413)/SETUP!$C$13,2))))</f>
        <v>0</v>
      </c>
      <c r="K413" s="14" t="str">
        <f>IF(SUM(C413:H413)=0,"",IF(T413=0,LOOKUP(C413,Accounts!$A$10:$A$84,Accounts!$B$10:$B$84),"Error!  Invalid Account Number"))</f>
        <v/>
      </c>
      <c r="L413" s="30">
        <f t="shared" si="38"/>
        <v>0</v>
      </c>
      <c r="M413" s="152">
        <f t="shared" si="41"/>
        <v>0</v>
      </c>
      <c r="N413" s="43"/>
      <c r="O413" s="92"/>
      <c r="P413" s="150"/>
      <c r="Q413" s="156">
        <f t="shared" si="43"/>
        <v>0</v>
      </c>
      <c r="R413" s="161">
        <f t="shared" si="40"/>
        <v>0</v>
      </c>
      <c r="S413" s="15">
        <f>SUMIF(Accounts!A$10:A$84,C413,Accounts!A$10:A$84)</f>
        <v>0</v>
      </c>
      <c r="T413" s="15">
        <f t="shared" si="42"/>
        <v>0</v>
      </c>
      <c r="U413" s="15">
        <f t="shared" si="39"/>
        <v>0</v>
      </c>
    </row>
    <row r="414" spans="1:21">
      <c r="A414" s="56"/>
      <c r="B414" s="3"/>
      <c r="C414" s="216"/>
      <c r="D414" s="102"/>
      <c r="E414" s="102"/>
      <c r="F414" s="103"/>
      <c r="G414" s="131"/>
      <c r="H414" s="2"/>
      <c r="I414" s="107">
        <f>IF(F414="",SUMIF(Accounts!$A$10:$A$84,C414,Accounts!$D$10:$D$84),0)</f>
        <v>0</v>
      </c>
      <c r="J414" s="30">
        <f>IF(H414&lt;&gt;"",ROUND(H414*(1-F414-I414),2),IF(SETUP!$C$10&lt;&gt;"Y",0,IF(SUMIF(Accounts!A$10:A$84,C414,Accounts!Q$10:Q$84)=1,0,ROUND((D414-E414)*(1-F414-I414)/SETUP!$C$13,2))))</f>
        <v>0</v>
      </c>
      <c r="K414" s="14" t="str">
        <f>IF(SUM(C414:H414)=0,"",IF(T414=0,LOOKUP(C414,Accounts!$A$10:$A$84,Accounts!$B$10:$B$84),"Error!  Invalid Account Number"))</f>
        <v/>
      </c>
      <c r="L414" s="30">
        <f t="shared" si="38"/>
        <v>0</v>
      </c>
      <c r="M414" s="152">
        <f t="shared" si="41"/>
        <v>0</v>
      </c>
      <c r="N414" s="43"/>
      <c r="O414" s="92"/>
      <c r="P414" s="150"/>
      <c r="Q414" s="156">
        <f t="shared" si="43"/>
        <v>0</v>
      </c>
      <c r="R414" s="161">
        <f t="shared" si="40"/>
        <v>0</v>
      </c>
      <c r="S414" s="15">
        <f>SUMIF(Accounts!A$10:A$84,C414,Accounts!A$10:A$84)</f>
        <v>0</v>
      </c>
      <c r="T414" s="15">
        <f t="shared" si="42"/>
        <v>0</v>
      </c>
      <c r="U414" s="15">
        <f t="shared" si="39"/>
        <v>0</v>
      </c>
    </row>
    <row r="415" spans="1:21">
      <c r="A415" s="56"/>
      <c r="B415" s="3"/>
      <c r="C415" s="216"/>
      <c r="D415" s="102"/>
      <c r="E415" s="102"/>
      <c r="F415" s="103"/>
      <c r="G415" s="131"/>
      <c r="H415" s="2"/>
      <c r="I415" s="107">
        <f>IF(F415="",SUMIF(Accounts!$A$10:$A$84,C415,Accounts!$D$10:$D$84),0)</f>
        <v>0</v>
      </c>
      <c r="J415" s="30">
        <f>IF(H415&lt;&gt;"",ROUND(H415*(1-F415-I415),2),IF(SETUP!$C$10&lt;&gt;"Y",0,IF(SUMIF(Accounts!A$10:A$84,C415,Accounts!Q$10:Q$84)=1,0,ROUND((D415-E415)*(1-F415-I415)/SETUP!$C$13,2))))</f>
        <v>0</v>
      </c>
      <c r="K415" s="14" t="str">
        <f>IF(SUM(C415:H415)=0,"",IF(T415=0,LOOKUP(C415,Accounts!$A$10:$A$84,Accounts!$B$10:$B$84),"Error!  Invalid Account Number"))</f>
        <v/>
      </c>
      <c r="L415" s="30">
        <f t="shared" si="38"/>
        <v>0</v>
      </c>
      <c r="M415" s="152">
        <f t="shared" si="41"/>
        <v>0</v>
      </c>
      <c r="N415" s="43"/>
      <c r="O415" s="92"/>
      <c r="P415" s="150"/>
      <c r="Q415" s="156">
        <f t="shared" si="43"/>
        <v>0</v>
      </c>
      <c r="R415" s="161">
        <f t="shared" si="40"/>
        <v>0</v>
      </c>
      <c r="S415" s="15">
        <f>SUMIF(Accounts!A$10:A$84,C415,Accounts!A$10:A$84)</f>
        <v>0</v>
      </c>
      <c r="T415" s="15">
        <f t="shared" si="42"/>
        <v>0</v>
      </c>
      <c r="U415" s="15">
        <f t="shared" si="39"/>
        <v>0</v>
      </c>
    </row>
    <row r="416" spans="1:21">
      <c r="A416" s="56"/>
      <c r="B416" s="3"/>
      <c r="C416" s="216"/>
      <c r="D416" s="102"/>
      <c r="E416" s="102"/>
      <c r="F416" s="103"/>
      <c r="G416" s="131"/>
      <c r="H416" s="2"/>
      <c r="I416" s="107">
        <f>IF(F416="",SUMIF(Accounts!$A$10:$A$84,C416,Accounts!$D$10:$D$84),0)</f>
        <v>0</v>
      </c>
      <c r="J416" s="30">
        <f>IF(H416&lt;&gt;"",ROUND(H416*(1-F416-I416),2),IF(SETUP!$C$10&lt;&gt;"Y",0,IF(SUMIF(Accounts!A$10:A$84,C416,Accounts!Q$10:Q$84)=1,0,ROUND((D416-E416)*(1-F416-I416)/SETUP!$C$13,2))))</f>
        <v>0</v>
      </c>
      <c r="K416" s="14" t="str">
        <f>IF(SUM(C416:H416)=0,"",IF(T416=0,LOOKUP(C416,Accounts!$A$10:$A$84,Accounts!$B$10:$B$84),"Error!  Invalid Account Number"))</f>
        <v/>
      </c>
      <c r="L416" s="30">
        <f t="shared" si="38"/>
        <v>0</v>
      </c>
      <c r="M416" s="152">
        <f t="shared" si="41"/>
        <v>0</v>
      </c>
      <c r="N416" s="43"/>
      <c r="O416" s="92"/>
      <c r="P416" s="150"/>
      <c r="Q416" s="156">
        <f t="shared" si="43"/>
        <v>0</v>
      </c>
      <c r="R416" s="161">
        <f t="shared" si="40"/>
        <v>0</v>
      </c>
      <c r="S416" s="15">
        <f>SUMIF(Accounts!A$10:A$84,C416,Accounts!A$10:A$84)</f>
        <v>0</v>
      </c>
      <c r="T416" s="15">
        <f t="shared" si="42"/>
        <v>0</v>
      </c>
      <c r="U416" s="15">
        <f t="shared" si="39"/>
        <v>0</v>
      </c>
    </row>
    <row r="417" spans="1:21">
      <c r="A417" s="56"/>
      <c r="B417" s="3"/>
      <c r="C417" s="216"/>
      <c r="D417" s="102"/>
      <c r="E417" s="102"/>
      <c r="F417" s="103"/>
      <c r="G417" s="131"/>
      <c r="H417" s="2"/>
      <c r="I417" s="107">
        <f>IF(F417="",SUMIF(Accounts!$A$10:$A$84,C417,Accounts!$D$10:$D$84),0)</f>
        <v>0</v>
      </c>
      <c r="J417" s="30">
        <f>IF(H417&lt;&gt;"",ROUND(H417*(1-F417-I417),2),IF(SETUP!$C$10&lt;&gt;"Y",0,IF(SUMIF(Accounts!A$10:A$84,C417,Accounts!Q$10:Q$84)=1,0,ROUND((D417-E417)*(1-F417-I417)/SETUP!$C$13,2))))</f>
        <v>0</v>
      </c>
      <c r="K417" s="14" t="str">
        <f>IF(SUM(C417:H417)=0,"",IF(T417=0,LOOKUP(C417,Accounts!$A$10:$A$84,Accounts!$B$10:$B$84),"Error!  Invalid Account Number"))</f>
        <v/>
      </c>
      <c r="L417" s="30">
        <f t="shared" si="38"/>
        <v>0</v>
      </c>
      <c r="M417" s="152">
        <f t="shared" si="41"/>
        <v>0</v>
      </c>
      <c r="N417" s="43"/>
      <c r="O417" s="92"/>
      <c r="P417" s="150"/>
      <c r="Q417" s="156">
        <f t="shared" si="43"/>
        <v>0</v>
      </c>
      <c r="R417" s="161">
        <f t="shared" si="40"/>
        <v>0</v>
      </c>
      <c r="S417" s="15">
        <f>SUMIF(Accounts!A$10:A$84,C417,Accounts!A$10:A$84)</f>
        <v>0</v>
      </c>
      <c r="T417" s="15">
        <f t="shared" si="42"/>
        <v>0</v>
      </c>
      <c r="U417" s="15">
        <f t="shared" si="39"/>
        <v>0</v>
      </c>
    </row>
    <row r="418" spans="1:21">
      <c r="A418" s="56"/>
      <c r="B418" s="3"/>
      <c r="C418" s="216"/>
      <c r="D418" s="102"/>
      <c r="E418" s="102"/>
      <c r="F418" s="103"/>
      <c r="G418" s="131"/>
      <c r="H418" s="2"/>
      <c r="I418" s="107">
        <f>IF(F418="",SUMIF(Accounts!$A$10:$A$84,C418,Accounts!$D$10:$D$84),0)</f>
        <v>0</v>
      </c>
      <c r="J418" s="30">
        <f>IF(H418&lt;&gt;"",ROUND(H418*(1-F418-I418),2),IF(SETUP!$C$10&lt;&gt;"Y",0,IF(SUMIF(Accounts!A$10:A$84,C418,Accounts!Q$10:Q$84)=1,0,ROUND((D418-E418)*(1-F418-I418)/SETUP!$C$13,2))))</f>
        <v>0</v>
      </c>
      <c r="K418" s="14" t="str">
        <f>IF(SUM(C418:H418)=0,"",IF(T418=0,LOOKUP(C418,Accounts!$A$10:$A$84,Accounts!$B$10:$B$84),"Error!  Invalid Account Number"))</f>
        <v/>
      </c>
      <c r="L418" s="30">
        <f t="shared" si="38"/>
        <v>0</v>
      </c>
      <c r="M418" s="152">
        <f t="shared" si="41"/>
        <v>0</v>
      </c>
      <c r="N418" s="43"/>
      <c r="O418" s="92"/>
      <c r="P418" s="150"/>
      <c r="Q418" s="156">
        <f t="shared" si="43"/>
        <v>0</v>
      </c>
      <c r="R418" s="161">
        <f t="shared" si="40"/>
        <v>0</v>
      </c>
      <c r="S418" s="15">
        <f>SUMIF(Accounts!A$10:A$84,C418,Accounts!A$10:A$84)</f>
        <v>0</v>
      </c>
      <c r="T418" s="15">
        <f t="shared" si="42"/>
        <v>0</v>
      </c>
      <c r="U418" s="15">
        <f t="shared" si="39"/>
        <v>0</v>
      </c>
    </row>
    <row r="419" spans="1:21">
      <c r="A419" s="56"/>
      <c r="B419" s="3"/>
      <c r="C419" s="216"/>
      <c r="D419" s="102"/>
      <c r="E419" s="102"/>
      <c r="F419" s="103"/>
      <c r="G419" s="131"/>
      <c r="H419" s="2"/>
      <c r="I419" s="107">
        <f>IF(F419="",SUMIF(Accounts!$A$10:$A$84,C419,Accounts!$D$10:$D$84),0)</f>
        <v>0</v>
      </c>
      <c r="J419" s="30">
        <f>IF(H419&lt;&gt;"",ROUND(H419*(1-F419-I419),2),IF(SETUP!$C$10&lt;&gt;"Y",0,IF(SUMIF(Accounts!A$10:A$84,C419,Accounts!Q$10:Q$84)=1,0,ROUND((D419-E419)*(1-F419-I419)/SETUP!$C$13,2))))</f>
        <v>0</v>
      </c>
      <c r="K419" s="14" t="str">
        <f>IF(SUM(C419:H419)=0,"",IF(T419=0,LOOKUP(C419,Accounts!$A$10:$A$84,Accounts!$B$10:$B$84),"Error!  Invalid Account Number"))</f>
        <v/>
      </c>
      <c r="L419" s="30">
        <f t="shared" si="38"/>
        <v>0</v>
      </c>
      <c r="M419" s="152">
        <f t="shared" si="41"/>
        <v>0</v>
      </c>
      <c r="N419" s="43"/>
      <c r="O419" s="92"/>
      <c r="P419" s="150"/>
      <c r="Q419" s="156">
        <f t="shared" si="43"/>
        <v>0</v>
      </c>
      <c r="R419" s="161">
        <f t="shared" si="40"/>
        <v>0</v>
      </c>
      <c r="S419" s="15">
        <f>SUMIF(Accounts!A$10:A$84,C419,Accounts!A$10:A$84)</f>
        <v>0</v>
      </c>
      <c r="T419" s="15">
        <f t="shared" si="42"/>
        <v>0</v>
      </c>
      <c r="U419" s="15">
        <f t="shared" si="39"/>
        <v>0</v>
      </c>
    </row>
    <row r="420" spans="1:21">
      <c r="A420" s="56"/>
      <c r="B420" s="3"/>
      <c r="C420" s="216"/>
      <c r="D420" s="102"/>
      <c r="E420" s="102"/>
      <c r="F420" s="103"/>
      <c r="G420" s="131"/>
      <c r="H420" s="2"/>
      <c r="I420" s="107">
        <f>IF(F420="",SUMIF(Accounts!$A$10:$A$84,C420,Accounts!$D$10:$D$84),0)</f>
        <v>0</v>
      </c>
      <c r="J420" s="30">
        <f>IF(H420&lt;&gt;"",ROUND(H420*(1-F420-I420),2),IF(SETUP!$C$10&lt;&gt;"Y",0,IF(SUMIF(Accounts!A$10:A$84,C420,Accounts!Q$10:Q$84)=1,0,ROUND((D420-E420)*(1-F420-I420)/SETUP!$C$13,2))))</f>
        <v>0</v>
      </c>
      <c r="K420" s="14" t="str">
        <f>IF(SUM(C420:H420)=0,"",IF(T420=0,LOOKUP(C420,Accounts!$A$10:$A$84,Accounts!$B$10:$B$84),"Error!  Invalid Account Number"))</f>
        <v/>
      </c>
      <c r="L420" s="30">
        <f t="shared" si="38"/>
        <v>0</v>
      </c>
      <c r="M420" s="152">
        <f t="shared" si="41"/>
        <v>0</v>
      </c>
      <c r="N420" s="43"/>
      <c r="O420" s="92"/>
      <c r="P420" s="150"/>
      <c r="Q420" s="156">
        <f t="shared" si="43"/>
        <v>0</v>
      </c>
      <c r="R420" s="161">
        <f t="shared" si="40"/>
        <v>0</v>
      </c>
      <c r="S420" s="15">
        <f>SUMIF(Accounts!A$10:A$84,C420,Accounts!A$10:A$84)</f>
        <v>0</v>
      </c>
      <c r="T420" s="15">
        <f t="shared" si="42"/>
        <v>0</v>
      </c>
      <c r="U420" s="15">
        <f t="shared" si="39"/>
        <v>0</v>
      </c>
    </row>
    <row r="421" spans="1:21">
      <c r="A421" s="56"/>
      <c r="B421" s="3"/>
      <c r="C421" s="216"/>
      <c r="D421" s="102"/>
      <c r="E421" s="102"/>
      <c r="F421" s="103"/>
      <c r="G421" s="131"/>
      <c r="H421" s="2"/>
      <c r="I421" s="107">
        <f>IF(F421="",SUMIF(Accounts!$A$10:$A$84,C421,Accounts!$D$10:$D$84),0)</f>
        <v>0</v>
      </c>
      <c r="J421" s="30">
        <f>IF(H421&lt;&gt;"",ROUND(H421*(1-F421-I421),2),IF(SETUP!$C$10&lt;&gt;"Y",0,IF(SUMIF(Accounts!A$10:A$84,C421,Accounts!Q$10:Q$84)=1,0,ROUND((D421-E421)*(1-F421-I421)/SETUP!$C$13,2))))</f>
        <v>0</v>
      </c>
      <c r="K421" s="14" t="str">
        <f>IF(SUM(C421:H421)=0,"",IF(T421=0,LOOKUP(C421,Accounts!$A$10:$A$84,Accounts!$B$10:$B$84),"Error!  Invalid Account Number"))</f>
        <v/>
      </c>
      <c r="L421" s="30">
        <f t="shared" si="38"/>
        <v>0</v>
      </c>
      <c r="M421" s="152">
        <f t="shared" si="41"/>
        <v>0</v>
      </c>
      <c r="N421" s="43"/>
      <c r="O421" s="92"/>
      <c r="P421" s="150"/>
      <c r="Q421" s="156">
        <f t="shared" si="43"/>
        <v>0</v>
      </c>
      <c r="R421" s="161">
        <f t="shared" si="40"/>
        <v>0</v>
      </c>
      <c r="S421" s="15">
        <f>SUMIF(Accounts!A$10:A$84,C421,Accounts!A$10:A$84)</f>
        <v>0</v>
      </c>
      <c r="T421" s="15">
        <f t="shared" si="42"/>
        <v>0</v>
      </c>
      <c r="U421" s="15">
        <f t="shared" si="39"/>
        <v>0</v>
      </c>
    </row>
    <row r="422" spans="1:21">
      <c r="A422" s="56"/>
      <c r="B422" s="3"/>
      <c r="C422" s="216"/>
      <c r="D422" s="102"/>
      <c r="E422" s="102"/>
      <c r="F422" s="103"/>
      <c r="G422" s="131"/>
      <c r="H422" s="2"/>
      <c r="I422" s="107">
        <f>IF(F422="",SUMIF(Accounts!$A$10:$A$84,C422,Accounts!$D$10:$D$84),0)</f>
        <v>0</v>
      </c>
      <c r="J422" s="30">
        <f>IF(H422&lt;&gt;"",ROUND(H422*(1-F422-I422),2),IF(SETUP!$C$10&lt;&gt;"Y",0,IF(SUMIF(Accounts!A$10:A$84,C422,Accounts!Q$10:Q$84)=1,0,ROUND((D422-E422)*(1-F422-I422)/SETUP!$C$13,2))))</f>
        <v>0</v>
      </c>
      <c r="K422" s="14" t="str">
        <f>IF(SUM(C422:H422)=0,"",IF(T422=0,LOOKUP(C422,Accounts!$A$10:$A$84,Accounts!$B$10:$B$84),"Error!  Invalid Account Number"))</f>
        <v/>
      </c>
      <c r="L422" s="30">
        <f t="shared" si="38"/>
        <v>0</v>
      </c>
      <c r="M422" s="152">
        <f t="shared" si="41"/>
        <v>0</v>
      </c>
      <c r="N422" s="43"/>
      <c r="O422" s="92"/>
      <c r="P422" s="150"/>
      <c r="Q422" s="156">
        <f t="shared" si="43"/>
        <v>0</v>
      </c>
      <c r="R422" s="161">
        <f t="shared" si="40"/>
        <v>0</v>
      </c>
      <c r="S422" s="15">
        <f>SUMIF(Accounts!A$10:A$84,C422,Accounts!A$10:A$84)</f>
        <v>0</v>
      </c>
      <c r="T422" s="15">
        <f t="shared" si="42"/>
        <v>0</v>
      </c>
      <c r="U422" s="15">
        <f t="shared" si="39"/>
        <v>0</v>
      </c>
    </row>
    <row r="423" spans="1:21">
      <c r="A423" s="56"/>
      <c r="B423" s="3"/>
      <c r="C423" s="216"/>
      <c r="D423" s="102"/>
      <c r="E423" s="102"/>
      <c r="F423" s="103"/>
      <c r="G423" s="131"/>
      <c r="H423" s="2"/>
      <c r="I423" s="107">
        <f>IF(F423="",SUMIF(Accounts!$A$10:$A$84,C423,Accounts!$D$10:$D$84),0)</f>
        <v>0</v>
      </c>
      <c r="J423" s="30">
        <f>IF(H423&lt;&gt;"",ROUND(H423*(1-F423-I423),2),IF(SETUP!$C$10&lt;&gt;"Y",0,IF(SUMIF(Accounts!A$10:A$84,C423,Accounts!Q$10:Q$84)=1,0,ROUND((D423-E423)*(1-F423-I423)/SETUP!$C$13,2))))</f>
        <v>0</v>
      </c>
      <c r="K423" s="14" t="str">
        <f>IF(SUM(C423:H423)=0,"",IF(T423=0,LOOKUP(C423,Accounts!$A$10:$A$84,Accounts!$B$10:$B$84),"Error!  Invalid Account Number"))</f>
        <v/>
      </c>
      <c r="L423" s="30">
        <f t="shared" si="38"/>
        <v>0</v>
      </c>
      <c r="M423" s="152">
        <f t="shared" si="41"/>
        <v>0</v>
      </c>
      <c r="N423" s="43"/>
      <c r="O423" s="92"/>
      <c r="P423" s="150"/>
      <c r="Q423" s="156">
        <f t="shared" si="43"/>
        <v>0</v>
      </c>
      <c r="R423" s="161">
        <f t="shared" si="40"/>
        <v>0</v>
      </c>
      <c r="S423" s="15">
        <f>SUMIF(Accounts!A$10:A$84,C423,Accounts!A$10:A$84)</f>
        <v>0</v>
      </c>
      <c r="T423" s="15">
        <f t="shared" si="42"/>
        <v>0</v>
      </c>
      <c r="U423" s="15">
        <f t="shared" si="39"/>
        <v>0</v>
      </c>
    </row>
    <row r="424" spans="1:21">
      <c r="A424" s="56"/>
      <c r="B424" s="3"/>
      <c r="C424" s="216"/>
      <c r="D424" s="102"/>
      <c r="E424" s="102"/>
      <c r="F424" s="103"/>
      <c r="G424" s="131"/>
      <c r="H424" s="2"/>
      <c r="I424" s="107">
        <f>IF(F424="",SUMIF(Accounts!$A$10:$A$84,C424,Accounts!$D$10:$D$84),0)</f>
        <v>0</v>
      </c>
      <c r="J424" s="30">
        <f>IF(H424&lt;&gt;"",ROUND(H424*(1-F424-I424),2),IF(SETUP!$C$10&lt;&gt;"Y",0,IF(SUMIF(Accounts!A$10:A$84,C424,Accounts!Q$10:Q$84)=1,0,ROUND((D424-E424)*(1-F424-I424)/SETUP!$C$13,2))))</f>
        <v>0</v>
      </c>
      <c r="K424" s="14" t="str">
        <f>IF(SUM(C424:H424)=0,"",IF(T424=0,LOOKUP(C424,Accounts!$A$10:$A$84,Accounts!$B$10:$B$84),"Error!  Invalid Account Number"))</f>
        <v/>
      </c>
      <c r="L424" s="30">
        <f t="shared" si="38"/>
        <v>0</v>
      </c>
      <c r="M424" s="152">
        <f t="shared" si="41"/>
        <v>0</v>
      </c>
      <c r="N424" s="43"/>
      <c r="O424" s="92"/>
      <c r="P424" s="150"/>
      <c r="Q424" s="156">
        <f t="shared" si="43"/>
        <v>0</v>
      </c>
      <c r="R424" s="161">
        <f t="shared" si="40"/>
        <v>0</v>
      </c>
      <c r="S424" s="15">
        <f>SUMIF(Accounts!A$10:A$84,C424,Accounts!A$10:A$84)</f>
        <v>0</v>
      </c>
      <c r="T424" s="15">
        <f t="shared" si="42"/>
        <v>0</v>
      </c>
      <c r="U424" s="15">
        <f t="shared" si="39"/>
        <v>0</v>
      </c>
    </row>
    <row r="425" spans="1:21">
      <c r="A425" s="56"/>
      <c r="B425" s="3"/>
      <c r="C425" s="216"/>
      <c r="D425" s="102"/>
      <c r="E425" s="102"/>
      <c r="F425" s="103"/>
      <c r="G425" s="131"/>
      <c r="H425" s="2"/>
      <c r="I425" s="107">
        <f>IF(F425="",SUMIF(Accounts!$A$10:$A$84,C425,Accounts!$D$10:$D$84),0)</f>
        <v>0</v>
      </c>
      <c r="J425" s="30">
        <f>IF(H425&lt;&gt;"",ROUND(H425*(1-F425-I425),2),IF(SETUP!$C$10&lt;&gt;"Y",0,IF(SUMIF(Accounts!A$10:A$84,C425,Accounts!Q$10:Q$84)=1,0,ROUND((D425-E425)*(1-F425-I425)/SETUP!$C$13,2))))</f>
        <v>0</v>
      </c>
      <c r="K425" s="14" t="str">
        <f>IF(SUM(C425:H425)=0,"",IF(T425=0,LOOKUP(C425,Accounts!$A$10:$A$84,Accounts!$B$10:$B$84),"Error!  Invalid Account Number"))</f>
        <v/>
      </c>
      <c r="L425" s="30">
        <f t="shared" si="38"/>
        <v>0</v>
      </c>
      <c r="M425" s="152">
        <f t="shared" si="41"/>
        <v>0</v>
      </c>
      <c r="N425" s="43"/>
      <c r="O425" s="92"/>
      <c r="P425" s="150"/>
      <c r="Q425" s="156">
        <f t="shared" si="43"/>
        <v>0</v>
      </c>
      <c r="R425" s="161">
        <f t="shared" si="40"/>
        <v>0</v>
      </c>
      <c r="S425" s="15">
        <f>SUMIF(Accounts!A$10:A$84,C425,Accounts!A$10:A$84)</f>
        <v>0</v>
      </c>
      <c r="T425" s="15">
        <f t="shared" si="42"/>
        <v>0</v>
      </c>
      <c r="U425" s="15">
        <f t="shared" si="39"/>
        <v>0</v>
      </c>
    </row>
    <row r="426" spans="1:21">
      <c r="A426" s="56"/>
      <c r="B426" s="3"/>
      <c r="C426" s="216"/>
      <c r="D426" s="102"/>
      <c r="E426" s="102"/>
      <c r="F426" s="103"/>
      <c r="G426" s="131"/>
      <c r="H426" s="2"/>
      <c r="I426" s="107">
        <f>IF(F426="",SUMIF(Accounts!$A$10:$A$84,C426,Accounts!$D$10:$D$84),0)</f>
        <v>0</v>
      </c>
      <c r="J426" s="30">
        <f>IF(H426&lt;&gt;"",ROUND(H426*(1-F426-I426),2),IF(SETUP!$C$10&lt;&gt;"Y",0,IF(SUMIF(Accounts!A$10:A$84,C426,Accounts!Q$10:Q$84)=1,0,ROUND((D426-E426)*(1-F426-I426)/SETUP!$C$13,2))))</f>
        <v>0</v>
      </c>
      <c r="K426" s="14" t="str">
        <f>IF(SUM(C426:H426)=0,"",IF(T426=0,LOOKUP(C426,Accounts!$A$10:$A$84,Accounts!$B$10:$B$84),"Error!  Invalid Account Number"))</f>
        <v/>
      </c>
      <c r="L426" s="30">
        <f t="shared" si="38"/>
        <v>0</v>
      </c>
      <c r="M426" s="152">
        <f t="shared" si="41"/>
        <v>0</v>
      </c>
      <c r="N426" s="43"/>
      <c r="O426" s="92"/>
      <c r="P426" s="150"/>
      <c r="Q426" s="156">
        <f t="shared" si="43"/>
        <v>0</v>
      </c>
      <c r="R426" s="161">
        <f t="shared" si="40"/>
        <v>0</v>
      </c>
      <c r="S426" s="15">
        <f>SUMIF(Accounts!A$10:A$84,C426,Accounts!A$10:A$84)</f>
        <v>0</v>
      </c>
      <c r="T426" s="15">
        <f t="shared" si="42"/>
        <v>0</v>
      </c>
      <c r="U426" s="15">
        <f t="shared" si="39"/>
        <v>0</v>
      </c>
    </row>
    <row r="427" spans="1:21">
      <c r="A427" s="56"/>
      <c r="B427" s="3"/>
      <c r="C427" s="216"/>
      <c r="D427" s="102"/>
      <c r="E427" s="102"/>
      <c r="F427" s="103"/>
      <c r="G427" s="131"/>
      <c r="H427" s="2"/>
      <c r="I427" s="107">
        <f>IF(F427="",SUMIF(Accounts!$A$10:$A$84,C427,Accounts!$D$10:$D$84),0)</f>
        <v>0</v>
      </c>
      <c r="J427" s="30">
        <f>IF(H427&lt;&gt;"",ROUND(H427*(1-F427-I427),2),IF(SETUP!$C$10&lt;&gt;"Y",0,IF(SUMIF(Accounts!A$10:A$84,C427,Accounts!Q$10:Q$84)=1,0,ROUND((D427-E427)*(1-F427-I427)/SETUP!$C$13,2))))</f>
        <v>0</v>
      </c>
      <c r="K427" s="14" t="str">
        <f>IF(SUM(C427:H427)=0,"",IF(T427=0,LOOKUP(C427,Accounts!$A$10:$A$84,Accounts!$B$10:$B$84),"Error!  Invalid Account Number"))</f>
        <v/>
      </c>
      <c r="L427" s="30">
        <f t="shared" si="38"/>
        <v>0</v>
      </c>
      <c r="M427" s="152">
        <f t="shared" si="41"/>
        <v>0</v>
      </c>
      <c r="N427" s="43"/>
      <c r="O427" s="92"/>
      <c r="P427" s="150"/>
      <c r="Q427" s="156">
        <f t="shared" si="43"/>
        <v>0</v>
      </c>
      <c r="R427" s="161">
        <f t="shared" si="40"/>
        <v>0</v>
      </c>
      <c r="S427" s="15">
        <f>SUMIF(Accounts!A$10:A$84,C427,Accounts!A$10:A$84)</f>
        <v>0</v>
      </c>
      <c r="T427" s="15">
        <f t="shared" si="42"/>
        <v>0</v>
      </c>
      <c r="U427" s="15">
        <f t="shared" si="39"/>
        <v>0</v>
      </c>
    </row>
    <row r="428" spans="1:21">
      <c r="A428" s="56"/>
      <c r="B428" s="3"/>
      <c r="C428" s="216"/>
      <c r="D428" s="102"/>
      <c r="E428" s="102"/>
      <c r="F428" s="103"/>
      <c r="G428" s="131"/>
      <c r="H428" s="2"/>
      <c r="I428" s="107">
        <f>IF(F428="",SUMIF(Accounts!$A$10:$A$84,C428,Accounts!$D$10:$D$84),0)</f>
        <v>0</v>
      </c>
      <c r="J428" s="30">
        <f>IF(H428&lt;&gt;"",ROUND(H428*(1-F428-I428),2),IF(SETUP!$C$10&lt;&gt;"Y",0,IF(SUMIF(Accounts!A$10:A$84,C428,Accounts!Q$10:Q$84)=1,0,ROUND((D428-E428)*(1-F428-I428)/SETUP!$C$13,2))))</f>
        <v>0</v>
      </c>
      <c r="K428" s="14" t="str">
        <f>IF(SUM(C428:H428)=0,"",IF(T428=0,LOOKUP(C428,Accounts!$A$10:$A$84,Accounts!$B$10:$B$84),"Error!  Invalid Account Number"))</f>
        <v/>
      </c>
      <c r="L428" s="30">
        <f t="shared" si="38"/>
        <v>0</v>
      </c>
      <c r="M428" s="152">
        <f t="shared" si="41"/>
        <v>0</v>
      </c>
      <c r="N428" s="43"/>
      <c r="O428" s="92"/>
      <c r="P428" s="150"/>
      <c r="Q428" s="156">
        <f t="shared" si="43"/>
        <v>0</v>
      </c>
      <c r="R428" s="161">
        <f t="shared" si="40"/>
        <v>0</v>
      </c>
      <c r="S428" s="15">
        <f>SUMIF(Accounts!A$10:A$84,C428,Accounts!A$10:A$84)</f>
        <v>0</v>
      </c>
      <c r="T428" s="15">
        <f t="shared" si="42"/>
        <v>0</v>
      </c>
      <c r="U428" s="15">
        <f t="shared" si="39"/>
        <v>0</v>
      </c>
    </row>
    <row r="429" spans="1:21">
      <c r="A429" s="56"/>
      <c r="B429" s="3"/>
      <c r="C429" s="216"/>
      <c r="D429" s="102"/>
      <c r="E429" s="102"/>
      <c r="F429" s="103"/>
      <c r="G429" s="131"/>
      <c r="H429" s="2"/>
      <c r="I429" s="107">
        <f>IF(F429="",SUMIF(Accounts!$A$10:$A$84,C429,Accounts!$D$10:$D$84),0)</f>
        <v>0</v>
      </c>
      <c r="J429" s="30">
        <f>IF(H429&lt;&gt;"",ROUND(H429*(1-F429-I429),2),IF(SETUP!$C$10&lt;&gt;"Y",0,IF(SUMIF(Accounts!A$10:A$84,C429,Accounts!Q$10:Q$84)=1,0,ROUND((D429-E429)*(1-F429-I429)/SETUP!$C$13,2))))</f>
        <v>0</v>
      </c>
      <c r="K429" s="14" t="str">
        <f>IF(SUM(C429:H429)=0,"",IF(T429=0,LOOKUP(C429,Accounts!$A$10:$A$84,Accounts!$B$10:$B$84),"Error!  Invalid Account Number"))</f>
        <v/>
      </c>
      <c r="L429" s="30">
        <f t="shared" si="38"/>
        <v>0</v>
      </c>
      <c r="M429" s="152">
        <f t="shared" si="41"/>
        <v>0</v>
      </c>
      <c r="N429" s="43"/>
      <c r="O429" s="92"/>
      <c r="P429" s="150"/>
      <c r="Q429" s="156">
        <f t="shared" si="43"/>
        <v>0</v>
      </c>
      <c r="R429" s="161">
        <f t="shared" si="40"/>
        <v>0</v>
      </c>
      <c r="S429" s="15">
        <f>SUMIF(Accounts!A$10:A$84,C429,Accounts!A$10:A$84)</f>
        <v>0</v>
      </c>
      <c r="T429" s="15">
        <f t="shared" si="42"/>
        <v>0</v>
      </c>
      <c r="U429" s="15">
        <f t="shared" si="39"/>
        <v>0</v>
      </c>
    </row>
    <row r="430" spans="1:21">
      <c r="A430" s="56"/>
      <c r="B430" s="3"/>
      <c r="C430" s="216"/>
      <c r="D430" s="102"/>
      <c r="E430" s="102"/>
      <c r="F430" s="103"/>
      <c r="G430" s="131"/>
      <c r="H430" s="2"/>
      <c r="I430" s="107">
        <f>IF(F430="",SUMIF(Accounts!$A$10:$A$84,C430,Accounts!$D$10:$D$84),0)</f>
        <v>0</v>
      </c>
      <c r="J430" s="30">
        <f>IF(H430&lt;&gt;"",ROUND(H430*(1-F430-I430),2),IF(SETUP!$C$10&lt;&gt;"Y",0,IF(SUMIF(Accounts!A$10:A$84,C430,Accounts!Q$10:Q$84)=1,0,ROUND((D430-E430)*(1-F430-I430)/SETUP!$C$13,2))))</f>
        <v>0</v>
      </c>
      <c r="K430" s="14" t="str">
        <f>IF(SUM(C430:H430)=0,"",IF(T430=0,LOOKUP(C430,Accounts!$A$10:$A$84,Accounts!$B$10:$B$84),"Error!  Invalid Account Number"))</f>
        <v/>
      </c>
      <c r="L430" s="30">
        <f t="shared" si="38"/>
        <v>0</v>
      </c>
      <c r="M430" s="152">
        <f t="shared" si="41"/>
        <v>0</v>
      </c>
      <c r="N430" s="43"/>
      <c r="O430" s="92"/>
      <c r="P430" s="150"/>
      <c r="Q430" s="156">
        <f t="shared" si="43"/>
        <v>0</v>
      </c>
      <c r="R430" s="161">
        <f t="shared" si="40"/>
        <v>0</v>
      </c>
      <c r="S430" s="15">
        <f>SUMIF(Accounts!A$10:A$84,C430,Accounts!A$10:A$84)</f>
        <v>0</v>
      </c>
      <c r="T430" s="15">
        <f t="shared" si="42"/>
        <v>0</v>
      </c>
      <c r="U430" s="15">
        <f t="shared" si="39"/>
        <v>0</v>
      </c>
    </row>
    <row r="431" spans="1:21">
      <c r="A431" s="56"/>
      <c r="B431" s="3"/>
      <c r="C431" s="216"/>
      <c r="D431" s="102"/>
      <c r="E431" s="102"/>
      <c r="F431" s="103"/>
      <c r="G431" s="131"/>
      <c r="H431" s="2"/>
      <c r="I431" s="107">
        <f>IF(F431="",SUMIF(Accounts!$A$10:$A$84,C431,Accounts!$D$10:$D$84),0)</f>
        <v>0</v>
      </c>
      <c r="J431" s="30">
        <f>IF(H431&lt;&gt;"",ROUND(H431*(1-F431-I431),2),IF(SETUP!$C$10&lt;&gt;"Y",0,IF(SUMIF(Accounts!A$10:A$84,C431,Accounts!Q$10:Q$84)=1,0,ROUND((D431-E431)*(1-F431-I431)/SETUP!$C$13,2))))</f>
        <v>0</v>
      </c>
      <c r="K431" s="14" t="str">
        <f>IF(SUM(C431:H431)=0,"",IF(T431=0,LOOKUP(C431,Accounts!$A$10:$A$84,Accounts!$B$10:$B$84),"Error!  Invalid Account Number"))</f>
        <v/>
      </c>
      <c r="L431" s="30">
        <f t="shared" si="38"/>
        <v>0</v>
      </c>
      <c r="M431" s="152">
        <f t="shared" si="41"/>
        <v>0</v>
      </c>
      <c r="N431" s="43"/>
      <c r="O431" s="92"/>
      <c r="P431" s="150"/>
      <c r="Q431" s="156">
        <f t="shared" si="43"/>
        <v>0</v>
      </c>
      <c r="R431" s="161">
        <f t="shared" si="40"/>
        <v>0</v>
      </c>
      <c r="S431" s="15">
        <f>SUMIF(Accounts!A$10:A$84,C431,Accounts!A$10:A$84)</f>
        <v>0</v>
      </c>
      <c r="T431" s="15">
        <f t="shared" si="42"/>
        <v>0</v>
      </c>
      <c r="U431" s="15">
        <f t="shared" si="39"/>
        <v>0</v>
      </c>
    </row>
    <row r="432" spans="1:21">
      <c r="A432" s="56"/>
      <c r="B432" s="3"/>
      <c r="C432" s="216"/>
      <c r="D432" s="102"/>
      <c r="E432" s="102"/>
      <c r="F432" s="103"/>
      <c r="G432" s="131"/>
      <c r="H432" s="2"/>
      <c r="I432" s="107">
        <f>IF(F432="",SUMIF(Accounts!$A$10:$A$84,C432,Accounts!$D$10:$D$84),0)</f>
        <v>0</v>
      </c>
      <c r="J432" s="30">
        <f>IF(H432&lt;&gt;"",ROUND(H432*(1-F432-I432),2),IF(SETUP!$C$10&lt;&gt;"Y",0,IF(SUMIF(Accounts!A$10:A$84,C432,Accounts!Q$10:Q$84)=1,0,ROUND((D432-E432)*(1-F432-I432)/SETUP!$C$13,2))))</f>
        <v>0</v>
      </c>
      <c r="K432" s="14" t="str">
        <f>IF(SUM(C432:H432)=0,"",IF(T432=0,LOOKUP(C432,Accounts!$A$10:$A$84,Accounts!$B$10:$B$84),"Error!  Invalid Account Number"))</f>
        <v/>
      </c>
      <c r="L432" s="30">
        <f t="shared" si="38"/>
        <v>0</v>
      </c>
      <c r="M432" s="152">
        <f t="shared" si="41"/>
        <v>0</v>
      </c>
      <c r="N432" s="43"/>
      <c r="O432" s="92"/>
      <c r="P432" s="150"/>
      <c r="Q432" s="156">
        <f t="shared" si="43"/>
        <v>0</v>
      </c>
      <c r="R432" s="161">
        <f t="shared" si="40"/>
        <v>0</v>
      </c>
      <c r="S432" s="15">
        <f>SUMIF(Accounts!A$10:A$84,C432,Accounts!A$10:A$84)</f>
        <v>0</v>
      </c>
      <c r="T432" s="15">
        <f t="shared" si="42"/>
        <v>0</v>
      </c>
      <c r="U432" s="15">
        <f t="shared" si="39"/>
        <v>0</v>
      </c>
    </row>
    <row r="433" spans="1:21">
      <c r="A433" s="56"/>
      <c r="B433" s="3"/>
      <c r="C433" s="216"/>
      <c r="D433" s="102"/>
      <c r="E433" s="102"/>
      <c r="F433" s="103"/>
      <c r="G433" s="131"/>
      <c r="H433" s="2"/>
      <c r="I433" s="107">
        <f>IF(F433="",SUMIF(Accounts!$A$10:$A$84,C433,Accounts!$D$10:$D$84),0)</f>
        <v>0</v>
      </c>
      <c r="J433" s="30">
        <f>IF(H433&lt;&gt;"",ROUND(H433*(1-F433-I433),2),IF(SETUP!$C$10&lt;&gt;"Y",0,IF(SUMIF(Accounts!A$10:A$84,C433,Accounts!Q$10:Q$84)=1,0,ROUND((D433-E433)*(1-F433-I433)/SETUP!$C$13,2))))</f>
        <v>0</v>
      </c>
      <c r="K433" s="14" t="str">
        <f>IF(SUM(C433:H433)=0,"",IF(T433=0,LOOKUP(C433,Accounts!$A$10:$A$84,Accounts!$B$10:$B$84),"Error!  Invalid Account Number"))</f>
        <v/>
      </c>
      <c r="L433" s="30">
        <f t="shared" si="38"/>
        <v>0</v>
      </c>
      <c r="M433" s="152">
        <f t="shared" si="41"/>
        <v>0</v>
      </c>
      <c r="N433" s="43"/>
      <c r="O433" s="92"/>
      <c r="P433" s="150"/>
      <c r="Q433" s="156">
        <f t="shared" si="43"/>
        <v>0</v>
      </c>
      <c r="R433" s="161">
        <f t="shared" si="40"/>
        <v>0</v>
      </c>
      <c r="S433" s="15">
        <f>SUMIF(Accounts!A$10:A$84,C433,Accounts!A$10:A$84)</f>
        <v>0</v>
      </c>
      <c r="T433" s="15">
        <f t="shared" si="42"/>
        <v>0</v>
      </c>
      <c r="U433" s="15">
        <f t="shared" si="39"/>
        <v>0</v>
      </c>
    </row>
    <row r="434" spans="1:21">
      <c r="A434" s="56"/>
      <c r="B434" s="3"/>
      <c r="C434" s="216"/>
      <c r="D434" s="102"/>
      <c r="E434" s="102"/>
      <c r="F434" s="103"/>
      <c r="G434" s="131"/>
      <c r="H434" s="2"/>
      <c r="I434" s="107">
        <f>IF(F434="",SUMIF(Accounts!$A$10:$A$84,C434,Accounts!$D$10:$D$84),0)</f>
        <v>0</v>
      </c>
      <c r="J434" s="30">
        <f>IF(H434&lt;&gt;"",ROUND(H434*(1-F434-I434),2),IF(SETUP!$C$10&lt;&gt;"Y",0,IF(SUMIF(Accounts!A$10:A$84,C434,Accounts!Q$10:Q$84)=1,0,ROUND((D434-E434)*(1-F434-I434)/SETUP!$C$13,2))))</f>
        <v>0</v>
      </c>
      <c r="K434" s="14" t="str">
        <f>IF(SUM(C434:H434)=0,"",IF(T434=0,LOOKUP(C434,Accounts!$A$10:$A$84,Accounts!$B$10:$B$84),"Error!  Invalid Account Number"))</f>
        <v/>
      </c>
      <c r="L434" s="30">
        <f t="shared" si="38"/>
        <v>0</v>
      </c>
      <c r="M434" s="152">
        <f t="shared" si="41"/>
        <v>0</v>
      </c>
      <c r="N434" s="43"/>
      <c r="O434" s="92"/>
      <c r="P434" s="150"/>
      <c r="Q434" s="156">
        <f t="shared" si="43"/>
        <v>0</v>
      </c>
      <c r="R434" s="161">
        <f t="shared" si="40"/>
        <v>0</v>
      </c>
      <c r="S434" s="15">
        <f>SUMIF(Accounts!A$10:A$84,C434,Accounts!A$10:A$84)</f>
        <v>0</v>
      </c>
      <c r="T434" s="15">
        <f t="shared" si="42"/>
        <v>0</v>
      </c>
      <c r="U434" s="15">
        <f t="shared" si="39"/>
        <v>0</v>
      </c>
    </row>
    <row r="435" spans="1:21">
      <c r="A435" s="56"/>
      <c r="B435" s="3"/>
      <c r="C435" s="216"/>
      <c r="D435" s="102"/>
      <c r="E435" s="102"/>
      <c r="F435" s="103"/>
      <c r="G435" s="131"/>
      <c r="H435" s="2"/>
      <c r="I435" s="107">
        <f>IF(F435="",SUMIF(Accounts!$A$10:$A$84,C435,Accounts!$D$10:$D$84),0)</f>
        <v>0</v>
      </c>
      <c r="J435" s="30">
        <f>IF(H435&lt;&gt;"",ROUND(H435*(1-F435-I435),2),IF(SETUP!$C$10&lt;&gt;"Y",0,IF(SUMIF(Accounts!A$10:A$84,C435,Accounts!Q$10:Q$84)=1,0,ROUND((D435-E435)*(1-F435-I435)/SETUP!$C$13,2))))</f>
        <v>0</v>
      </c>
      <c r="K435" s="14" t="str">
        <f>IF(SUM(C435:H435)=0,"",IF(T435=0,LOOKUP(C435,Accounts!$A$10:$A$84,Accounts!$B$10:$B$84),"Error!  Invalid Account Number"))</f>
        <v/>
      </c>
      <c r="L435" s="30">
        <f t="shared" si="38"/>
        <v>0</v>
      </c>
      <c r="M435" s="152">
        <f t="shared" si="41"/>
        <v>0</v>
      </c>
      <c r="N435" s="43"/>
      <c r="O435" s="92"/>
      <c r="P435" s="150"/>
      <c r="Q435" s="156">
        <f t="shared" si="43"/>
        <v>0</v>
      </c>
      <c r="R435" s="161">
        <f t="shared" si="40"/>
        <v>0</v>
      </c>
      <c r="S435" s="15">
        <f>SUMIF(Accounts!A$10:A$84,C435,Accounts!A$10:A$84)</f>
        <v>0</v>
      </c>
      <c r="T435" s="15">
        <f t="shared" si="42"/>
        <v>0</v>
      </c>
      <c r="U435" s="15">
        <f t="shared" si="39"/>
        <v>0</v>
      </c>
    </row>
    <row r="436" spans="1:21">
      <c r="A436" s="56"/>
      <c r="B436" s="3"/>
      <c r="C436" s="216"/>
      <c r="D436" s="102"/>
      <c r="E436" s="102"/>
      <c r="F436" s="103"/>
      <c r="G436" s="131"/>
      <c r="H436" s="2"/>
      <c r="I436" s="107">
        <f>IF(F436="",SUMIF(Accounts!$A$10:$A$84,C436,Accounts!$D$10:$D$84),0)</f>
        <v>0</v>
      </c>
      <c r="J436" s="30">
        <f>IF(H436&lt;&gt;"",ROUND(H436*(1-F436-I436),2),IF(SETUP!$C$10&lt;&gt;"Y",0,IF(SUMIF(Accounts!A$10:A$84,C436,Accounts!Q$10:Q$84)=1,0,ROUND((D436-E436)*(1-F436-I436)/SETUP!$C$13,2))))</f>
        <v>0</v>
      </c>
      <c r="K436" s="14" t="str">
        <f>IF(SUM(C436:H436)=0,"",IF(T436=0,LOOKUP(C436,Accounts!$A$10:$A$84,Accounts!$B$10:$B$84),"Error!  Invalid Account Number"))</f>
        <v/>
      </c>
      <c r="L436" s="30">
        <f t="shared" si="38"/>
        <v>0</v>
      </c>
      <c r="M436" s="152">
        <f t="shared" si="41"/>
        <v>0</v>
      </c>
      <c r="N436" s="43"/>
      <c r="O436" s="92"/>
      <c r="P436" s="150"/>
      <c r="Q436" s="156">
        <f t="shared" si="43"/>
        <v>0</v>
      </c>
      <c r="R436" s="161">
        <f t="shared" si="40"/>
        <v>0</v>
      </c>
      <c r="S436" s="15">
        <f>SUMIF(Accounts!A$10:A$84,C436,Accounts!A$10:A$84)</f>
        <v>0</v>
      </c>
      <c r="T436" s="15">
        <f t="shared" si="42"/>
        <v>0</v>
      </c>
      <c r="U436" s="15">
        <f t="shared" si="39"/>
        <v>0</v>
      </c>
    </row>
    <row r="437" spans="1:21">
      <c r="A437" s="56"/>
      <c r="B437" s="3"/>
      <c r="C437" s="216"/>
      <c r="D437" s="102"/>
      <c r="E437" s="102"/>
      <c r="F437" s="103"/>
      <c r="G437" s="131"/>
      <c r="H437" s="2"/>
      <c r="I437" s="107">
        <f>IF(F437="",SUMIF(Accounts!$A$10:$A$84,C437,Accounts!$D$10:$D$84),0)</f>
        <v>0</v>
      </c>
      <c r="J437" s="30">
        <f>IF(H437&lt;&gt;"",ROUND(H437*(1-F437-I437),2),IF(SETUP!$C$10&lt;&gt;"Y",0,IF(SUMIF(Accounts!A$10:A$84,C437,Accounts!Q$10:Q$84)=1,0,ROUND((D437-E437)*(1-F437-I437)/SETUP!$C$13,2))))</f>
        <v>0</v>
      </c>
      <c r="K437" s="14" t="str">
        <f>IF(SUM(C437:H437)=0,"",IF(T437=0,LOOKUP(C437,Accounts!$A$10:$A$84,Accounts!$B$10:$B$84),"Error!  Invalid Account Number"))</f>
        <v/>
      </c>
      <c r="L437" s="30">
        <f t="shared" si="38"/>
        <v>0</v>
      </c>
      <c r="M437" s="152">
        <f t="shared" si="41"/>
        <v>0</v>
      </c>
      <c r="N437" s="43"/>
      <c r="O437" s="92"/>
      <c r="P437" s="150"/>
      <c r="Q437" s="156">
        <f t="shared" si="43"/>
        <v>0</v>
      </c>
      <c r="R437" s="161">
        <f t="shared" si="40"/>
        <v>0</v>
      </c>
      <c r="S437" s="15">
        <f>SUMIF(Accounts!A$10:A$84,C437,Accounts!A$10:A$84)</f>
        <v>0</v>
      </c>
      <c r="T437" s="15">
        <f t="shared" si="42"/>
        <v>0</v>
      </c>
      <c r="U437" s="15">
        <f t="shared" si="39"/>
        <v>0</v>
      </c>
    </row>
    <row r="438" spans="1:21">
      <c r="A438" s="56"/>
      <c r="B438" s="3"/>
      <c r="C438" s="216"/>
      <c r="D438" s="102"/>
      <c r="E438" s="102"/>
      <c r="F438" s="103"/>
      <c r="G438" s="131"/>
      <c r="H438" s="2"/>
      <c r="I438" s="107">
        <f>IF(F438="",SUMIF(Accounts!$A$10:$A$84,C438,Accounts!$D$10:$D$84),0)</f>
        <v>0</v>
      </c>
      <c r="J438" s="30">
        <f>IF(H438&lt;&gt;"",ROUND(H438*(1-F438-I438),2),IF(SETUP!$C$10&lt;&gt;"Y",0,IF(SUMIF(Accounts!A$10:A$84,C438,Accounts!Q$10:Q$84)=1,0,ROUND((D438-E438)*(1-F438-I438)/SETUP!$C$13,2))))</f>
        <v>0</v>
      </c>
      <c r="K438" s="14" t="str">
        <f>IF(SUM(C438:H438)=0,"",IF(T438=0,LOOKUP(C438,Accounts!$A$10:$A$84,Accounts!$B$10:$B$84),"Error!  Invalid Account Number"))</f>
        <v/>
      </c>
      <c r="L438" s="30">
        <f t="shared" si="38"/>
        <v>0</v>
      </c>
      <c r="M438" s="152">
        <f t="shared" si="41"/>
        <v>0</v>
      </c>
      <c r="N438" s="43"/>
      <c r="O438" s="92"/>
      <c r="P438" s="150"/>
      <c r="Q438" s="156">
        <f t="shared" si="43"/>
        <v>0</v>
      </c>
      <c r="R438" s="161">
        <f t="shared" si="40"/>
        <v>0</v>
      </c>
      <c r="S438" s="15">
        <f>SUMIF(Accounts!A$10:A$84,C438,Accounts!A$10:A$84)</f>
        <v>0</v>
      </c>
      <c r="T438" s="15">
        <f t="shared" si="42"/>
        <v>0</v>
      </c>
      <c r="U438" s="15">
        <f t="shared" si="39"/>
        <v>0</v>
      </c>
    </row>
    <row r="439" spans="1:21">
      <c r="A439" s="56"/>
      <c r="B439" s="3"/>
      <c r="C439" s="216"/>
      <c r="D439" s="102"/>
      <c r="E439" s="102"/>
      <c r="F439" s="103"/>
      <c r="G439" s="131"/>
      <c r="H439" s="2"/>
      <c r="I439" s="107">
        <f>IF(F439="",SUMIF(Accounts!$A$10:$A$84,C439,Accounts!$D$10:$D$84),0)</f>
        <v>0</v>
      </c>
      <c r="J439" s="30">
        <f>IF(H439&lt;&gt;"",ROUND(H439*(1-F439-I439),2),IF(SETUP!$C$10&lt;&gt;"Y",0,IF(SUMIF(Accounts!A$10:A$84,C439,Accounts!Q$10:Q$84)=1,0,ROUND((D439-E439)*(1-F439-I439)/SETUP!$C$13,2))))</f>
        <v>0</v>
      </c>
      <c r="K439" s="14" t="str">
        <f>IF(SUM(C439:H439)=0,"",IF(T439=0,LOOKUP(C439,Accounts!$A$10:$A$84,Accounts!$B$10:$B$84),"Error!  Invalid Account Number"))</f>
        <v/>
      </c>
      <c r="L439" s="30">
        <f t="shared" si="38"/>
        <v>0</v>
      </c>
      <c r="M439" s="152">
        <f t="shared" si="41"/>
        <v>0</v>
      </c>
      <c r="N439" s="43"/>
      <c r="O439" s="92"/>
      <c r="P439" s="150"/>
      <c r="Q439" s="156">
        <f t="shared" si="43"/>
        <v>0</v>
      </c>
      <c r="R439" s="161">
        <f t="shared" si="40"/>
        <v>0</v>
      </c>
      <c r="S439" s="15">
        <f>SUMIF(Accounts!A$10:A$84,C439,Accounts!A$10:A$84)</f>
        <v>0</v>
      </c>
      <c r="T439" s="15">
        <f t="shared" si="42"/>
        <v>0</v>
      </c>
      <c r="U439" s="15">
        <f t="shared" si="39"/>
        <v>0</v>
      </c>
    </row>
    <row r="440" spans="1:21">
      <c r="A440" s="56"/>
      <c r="B440" s="3"/>
      <c r="C440" s="216"/>
      <c r="D440" s="102"/>
      <c r="E440" s="102"/>
      <c r="F440" s="103"/>
      <c r="G440" s="131"/>
      <c r="H440" s="2"/>
      <c r="I440" s="107">
        <f>IF(F440="",SUMIF(Accounts!$A$10:$A$84,C440,Accounts!$D$10:$D$84),0)</f>
        <v>0</v>
      </c>
      <c r="J440" s="30">
        <f>IF(H440&lt;&gt;"",ROUND(H440*(1-F440-I440),2),IF(SETUP!$C$10&lt;&gt;"Y",0,IF(SUMIF(Accounts!A$10:A$84,C440,Accounts!Q$10:Q$84)=1,0,ROUND((D440-E440)*(1-F440-I440)/SETUP!$C$13,2))))</f>
        <v>0</v>
      </c>
      <c r="K440" s="14" t="str">
        <f>IF(SUM(C440:H440)=0,"",IF(T440=0,LOOKUP(C440,Accounts!$A$10:$A$84,Accounts!$B$10:$B$84),"Error!  Invalid Account Number"))</f>
        <v/>
      </c>
      <c r="L440" s="30">
        <f t="shared" si="38"/>
        <v>0</v>
      </c>
      <c r="M440" s="152">
        <f t="shared" si="41"/>
        <v>0</v>
      </c>
      <c r="N440" s="43"/>
      <c r="O440" s="92"/>
      <c r="P440" s="150"/>
      <c r="Q440" s="156">
        <f t="shared" si="43"/>
        <v>0</v>
      </c>
      <c r="R440" s="161">
        <f t="shared" si="40"/>
        <v>0</v>
      </c>
      <c r="S440" s="15">
        <f>SUMIF(Accounts!A$10:A$84,C440,Accounts!A$10:A$84)</f>
        <v>0</v>
      </c>
      <c r="T440" s="15">
        <f t="shared" si="42"/>
        <v>0</v>
      </c>
      <c r="U440" s="15">
        <f t="shared" si="39"/>
        <v>0</v>
      </c>
    </row>
    <row r="441" spans="1:21">
      <c r="A441" s="56"/>
      <c r="B441" s="3"/>
      <c r="C441" s="216"/>
      <c r="D441" s="102"/>
      <c r="E441" s="102"/>
      <c r="F441" s="103"/>
      <c r="G441" s="131"/>
      <c r="H441" s="2"/>
      <c r="I441" s="107">
        <f>IF(F441="",SUMIF(Accounts!$A$10:$A$84,C441,Accounts!$D$10:$D$84),0)</f>
        <v>0</v>
      </c>
      <c r="J441" s="30">
        <f>IF(H441&lt;&gt;"",ROUND(H441*(1-F441-I441),2),IF(SETUP!$C$10&lt;&gt;"Y",0,IF(SUMIF(Accounts!A$10:A$84,C441,Accounts!Q$10:Q$84)=1,0,ROUND((D441-E441)*(1-F441-I441)/SETUP!$C$13,2))))</f>
        <v>0</v>
      </c>
      <c r="K441" s="14" t="str">
        <f>IF(SUM(C441:H441)=0,"",IF(T441=0,LOOKUP(C441,Accounts!$A$10:$A$84,Accounts!$B$10:$B$84),"Error!  Invalid Account Number"))</f>
        <v/>
      </c>
      <c r="L441" s="30">
        <f t="shared" si="38"/>
        <v>0</v>
      </c>
      <c r="M441" s="152">
        <f t="shared" si="41"/>
        <v>0</v>
      </c>
      <c r="N441" s="43"/>
      <c r="O441" s="92"/>
      <c r="P441" s="150"/>
      <c r="Q441" s="156">
        <f t="shared" si="43"/>
        <v>0</v>
      </c>
      <c r="R441" s="161">
        <f t="shared" si="40"/>
        <v>0</v>
      </c>
      <c r="S441" s="15">
        <f>SUMIF(Accounts!A$10:A$84,C441,Accounts!A$10:A$84)</f>
        <v>0</v>
      </c>
      <c r="T441" s="15">
        <f t="shared" si="42"/>
        <v>0</v>
      </c>
      <c r="U441" s="15">
        <f t="shared" si="39"/>
        <v>0</v>
      </c>
    </row>
    <row r="442" spans="1:21">
      <c r="A442" s="56"/>
      <c r="B442" s="3"/>
      <c r="C442" s="216"/>
      <c r="D442" s="102"/>
      <c r="E442" s="102"/>
      <c r="F442" s="103"/>
      <c r="G442" s="131"/>
      <c r="H442" s="2"/>
      <c r="I442" s="107">
        <f>IF(F442="",SUMIF(Accounts!$A$10:$A$84,C442,Accounts!$D$10:$D$84),0)</f>
        <v>0</v>
      </c>
      <c r="J442" s="30">
        <f>IF(H442&lt;&gt;"",ROUND(H442*(1-F442-I442),2),IF(SETUP!$C$10&lt;&gt;"Y",0,IF(SUMIF(Accounts!A$10:A$84,C442,Accounts!Q$10:Q$84)=1,0,ROUND((D442-E442)*(1-F442-I442)/SETUP!$C$13,2))))</f>
        <v>0</v>
      </c>
      <c r="K442" s="14" t="str">
        <f>IF(SUM(C442:H442)=0,"",IF(T442=0,LOOKUP(C442,Accounts!$A$10:$A$84,Accounts!$B$10:$B$84),"Error!  Invalid Account Number"))</f>
        <v/>
      </c>
      <c r="L442" s="30">
        <f t="shared" si="38"/>
        <v>0</v>
      </c>
      <c r="M442" s="152">
        <f t="shared" si="41"/>
        <v>0</v>
      </c>
      <c r="N442" s="43"/>
      <c r="O442" s="92"/>
      <c r="P442" s="150"/>
      <c r="Q442" s="156">
        <f t="shared" si="43"/>
        <v>0</v>
      </c>
      <c r="R442" s="161">
        <f t="shared" si="40"/>
        <v>0</v>
      </c>
      <c r="S442" s="15">
        <f>SUMIF(Accounts!A$10:A$84,C442,Accounts!A$10:A$84)</f>
        <v>0</v>
      </c>
      <c r="T442" s="15">
        <f t="shared" si="42"/>
        <v>0</v>
      </c>
      <c r="U442" s="15">
        <f t="shared" si="39"/>
        <v>0</v>
      </c>
    </row>
    <row r="443" spans="1:21">
      <c r="A443" s="56"/>
      <c r="B443" s="3"/>
      <c r="C443" s="216"/>
      <c r="D443" s="102"/>
      <c r="E443" s="102"/>
      <c r="F443" s="103"/>
      <c r="G443" s="131"/>
      <c r="H443" s="2"/>
      <c r="I443" s="107">
        <f>IF(F443="",SUMIF(Accounts!$A$10:$A$84,C443,Accounts!$D$10:$D$84),0)</f>
        <v>0</v>
      </c>
      <c r="J443" s="30">
        <f>IF(H443&lt;&gt;"",ROUND(H443*(1-F443-I443),2),IF(SETUP!$C$10&lt;&gt;"Y",0,IF(SUMIF(Accounts!A$10:A$84,C443,Accounts!Q$10:Q$84)=1,0,ROUND((D443-E443)*(1-F443-I443)/SETUP!$C$13,2))))</f>
        <v>0</v>
      </c>
      <c r="K443" s="14" t="str">
        <f>IF(SUM(C443:H443)=0,"",IF(T443=0,LOOKUP(C443,Accounts!$A$10:$A$84,Accounts!$B$10:$B$84),"Error!  Invalid Account Number"))</f>
        <v/>
      </c>
      <c r="L443" s="30">
        <f t="shared" si="38"/>
        <v>0</v>
      </c>
      <c r="M443" s="152">
        <f t="shared" si="41"/>
        <v>0</v>
      </c>
      <c r="N443" s="43"/>
      <c r="O443" s="92"/>
      <c r="P443" s="150"/>
      <c r="Q443" s="156">
        <f t="shared" si="43"/>
        <v>0</v>
      </c>
      <c r="R443" s="161">
        <f t="shared" si="40"/>
        <v>0</v>
      </c>
      <c r="S443" s="15">
        <f>SUMIF(Accounts!A$10:A$84,C443,Accounts!A$10:A$84)</f>
        <v>0</v>
      </c>
      <c r="T443" s="15">
        <f t="shared" si="42"/>
        <v>0</v>
      </c>
      <c r="U443" s="15">
        <f t="shared" si="39"/>
        <v>0</v>
      </c>
    </row>
    <row r="444" spans="1:21">
      <c r="A444" s="56"/>
      <c r="B444" s="3"/>
      <c r="C444" s="216"/>
      <c r="D444" s="102"/>
      <c r="E444" s="102"/>
      <c r="F444" s="103"/>
      <c r="G444" s="131"/>
      <c r="H444" s="2"/>
      <c r="I444" s="107">
        <f>IF(F444="",SUMIF(Accounts!$A$10:$A$84,C444,Accounts!$D$10:$D$84),0)</f>
        <v>0</v>
      </c>
      <c r="J444" s="30">
        <f>IF(H444&lt;&gt;"",ROUND(H444*(1-F444-I444),2),IF(SETUP!$C$10&lt;&gt;"Y",0,IF(SUMIF(Accounts!A$10:A$84,C444,Accounts!Q$10:Q$84)=1,0,ROUND((D444-E444)*(1-F444-I444)/SETUP!$C$13,2))))</f>
        <v>0</v>
      </c>
      <c r="K444" s="14" t="str">
        <f>IF(SUM(C444:H444)=0,"",IF(T444=0,LOOKUP(C444,Accounts!$A$10:$A$84,Accounts!$B$10:$B$84),"Error!  Invalid Account Number"))</f>
        <v/>
      </c>
      <c r="L444" s="30">
        <f t="shared" si="38"/>
        <v>0</v>
      </c>
      <c r="M444" s="152">
        <f t="shared" si="41"/>
        <v>0</v>
      </c>
      <c r="N444" s="43"/>
      <c r="O444" s="92"/>
      <c r="P444" s="150"/>
      <c r="Q444" s="156">
        <f t="shared" si="43"/>
        <v>0</v>
      </c>
      <c r="R444" s="161">
        <f t="shared" si="40"/>
        <v>0</v>
      </c>
      <c r="S444" s="15">
        <f>SUMIF(Accounts!A$10:A$84,C444,Accounts!A$10:A$84)</f>
        <v>0</v>
      </c>
      <c r="T444" s="15">
        <f t="shared" si="42"/>
        <v>0</v>
      </c>
      <c r="U444" s="15">
        <f t="shared" si="39"/>
        <v>0</v>
      </c>
    </row>
    <row r="445" spans="1:21">
      <c r="A445" s="56"/>
      <c r="B445" s="3"/>
      <c r="C445" s="216"/>
      <c r="D445" s="102"/>
      <c r="E445" s="102"/>
      <c r="F445" s="103"/>
      <c r="G445" s="131"/>
      <c r="H445" s="2"/>
      <c r="I445" s="107">
        <f>IF(F445="",SUMIF(Accounts!$A$10:$A$84,C445,Accounts!$D$10:$D$84),0)</f>
        <v>0</v>
      </c>
      <c r="J445" s="30">
        <f>IF(H445&lt;&gt;"",ROUND(H445*(1-F445-I445),2),IF(SETUP!$C$10&lt;&gt;"Y",0,IF(SUMIF(Accounts!A$10:A$84,C445,Accounts!Q$10:Q$84)=1,0,ROUND((D445-E445)*(1-F445-I445)/SETUP!$C$13,2))))</f>
        <v>0</v>
      </c>
      <c r="K445" s="14" t="str">
        <f>IF(SUM(C445:H445)=0,"",IF(T445=0,LOOKUP(C445,Accounts!$A$10:$A$84,Accounts!$B$10:$B$84),"Error!  Invalid Account Number"))</f>
        <v/>
      </c>
      <c r="L445" s="30">
        <f t="shared" si="38"/>
        <v>0</v>
      </c>
      <c r="M445" s="152">
        <f t="shared" si="41"/>
        <v>0</v>
      </c>
      <c r="N445" s="43"/>
      <c r="O445" s="92"/>
      <c r="P445" s="150"/>
      <c r="Q445" s="156">
        <f t="shared" si="43"/>
        <v>0</v>
      </c>
      <c r="R445" s="161">
        <f t="shared" si="40"/>
        <v>0</v>
      </c>
      <c r="S445" s="15">
        <f>SUMIF(Accounts!A$10:A$84,C445,Accounts!A$10:A$84)</f>
        <v>0</v>
      </c>
      <c r="T445" s="15">
        <f t="shared" si="42"/>
        <v>0</v>
      </c>
      <c r="U445" s="15">
        <f t="shared" si="39"/>
        <v>0</v>
      </c>
    </row>
    <row r="446" spans="1:21">
      <c r="A446" s="56"/>
      <c r="B446" s="3"/>
      <c r="C446" s="216"/>
      <c r="D446" s="102"/>
      <c r="E446" s="102"/>
      <c r="F446" s="103"/>
      <c r="G446" s="131"/>
      <c r="H446" s="2"/>
      <c r="I446" s="107">
        <f>IF(F446="",SUMIF(Accounts!$A$10:$A$84,C446,Accounts!$D$10:$D$84),0)</f>
        <v>0</v>
      </c>
      <c r="J446" s="30">
        <f>IF(H446&lt;&gt;"",ROUND(H446*(1-F446-I446),2),IF(SETUP!$C$10&lt;&gt;"Y",0,IF(SUMIF(Accounts!A$10:A$84,C446,Accounts!Q$10:Q$84)=1,0,ROUND((D446-E446)*(1-F446-I446)/SETUP!$C$13,2))))</f>
        <v>0</v>
      </c>
      <c r="K446" s="14" t="str">
        <f>IF(SUM(C446:H446)=0,"",IF(T446=0,LOOKUP(C446,Accounts!$A$10:$A$84,Accounts!$B$10:$B$84),"Error!  Invalid Account Number"))</f>
        <v/>
      </c>
      <c r="L446" s="30">
        <f t="shared" si="38"/>
        <v>0</v>
      </c>
      <c r="M446" s="152">
        <f t="shared" si="41"/>
        <v>0</v>
      </c>
      <c r="N446" s="43"/>
      <c r="O446" s="92"/>
      <c r="P446" s="150"/>
      <c r="Q446" s="156">
        <f t="shared" si="43"/>
        <v>0</v>
      </c>
      <c r="R446" s="161">
        <f t="shared" si="40"/>
        <v>0</v>
      </c>
      <c r="S446" s="15">
        <f>SUMIF(Accounts!A$10:A$84,C446,Accounts!A$10:A$84)</f>
        <v>0</v>
      </c>
      <c r="T446" s="15">
        <f t="shared" si="42"/>
        <v>0</v>
      </c>
      <c r="U446" s="15">
        <f t="shared" si="39"/>
        <v>0</v>
      </c>
    </row>
    <row r="447" spans="1:21">
      <c r="A447" s="56"/>
      <c r="B447" s="3"/>
      <c r="C447" s="216"/>
      <c r="D447" s="102"/>
      <c r="E447" s="102"/>
      <c r="F447" s="103"/>
      <c r="G447" s="131"/>
      <c r="H447" s="2"/>
      <c r="I447" s="107">
        <f>IF(F447="",SUMIF(Accounts!$A$10:$A$84,C447,Accounts!$D$10:$D$84),0)</f>
        <v>0</v>
      </c>
      <c r="J447" s="30">
        <f>IF(H447&lt;&gt;"",ROUND(H447*(1-F447-I447),2),IF(SETUP!$C$10&lt;&gt;"Y",0,IF(SUMIF(Accounts!A$10:A$84,C447,Accounts!Q$10:Q$84)=1,0,ROUND((D447-E447)*(1-F447-I447)/SETUP!$C$13,2))))</f>
        <v>0</v>
      </c>
      <c r="K447" s="14" t="str">
        <f>IF(SUM(C447:H447)=0,"",IF(T447=0,LOOKUP(C447,Accounts!$A$10:$A$84,Accounts!$B$10:$B$84),"Error!  Invalid Account Number"))</f>
        <v/>
      </c>
      <c r="L447" s="30">
        <f t="shared" si="38"/>
        <v>0</v>
      </c>
      <c r="M447" s="152">
        <f t="shared" si="41"/>
        <v>0</v>
      </c>
      <c r="N447" s="43"/>
      <c r="O447" s="92"/>
      <c r="P447" s="150"/>
      <c r="Q447" s="156">
        <f t="shared" si="43"/>
        <v>0</v>
      </c>
      <c r="R447" s="161">
        <f t="shared" si="40"/>
        <v>0</v>
      </c>
      <c r="S447" s="15">
        <f>SUMIF(Accounts!A$10:A$84,C447,Accounts!A$10:A$84)</f>
        <v>0</v>
      </c>
      <c r="T447" s="15">
        <f t="shared" si="42"/>
        <v>0</v>
      </c>
      <c r="U447" s="15">
        <f t="shared" si="39"/>
        <v>0</v>
      </c>
    </row>
    <row r="448" spans="1:21">
      <c r="A448" s="56"/>
      <c r="B448" s="3"/>
      <c r="C448" s="216"/>
      <c r="D448" s="102"/>
      <c r="E448" s="102"/>
      <c r="F448" s="103"/>
      <c r="G448" s="131"/>
      <c r="H448" s="2"/>
      <c r="I448" s="107">
        <f>IF(F448="",SUMIF(Accounts!$A$10:$A$84,C448,Accounts!$D$10:$D$84),0)</f>
        <v>0</v>
      </c>
      <c r="J448" s="30">
        <f>IF(H448&lt;&gt;"",ROUND(H448*(1-F448-I448),2),IF(SETUP!$C$10&lt;&gt;"Y",0,IF(SUMIF(Accounts!A$10:A$84,C448,Accounts!Q$10:Q$84)=1,0,ROUND((D448-E448)*(1-F448-I448)/SETUP!$C$13,2))))</f>
        <v>0</v>
      </c>
      <c r="K448" s="14" t="str">
        <f>IF(SUM(C448:H448)=0,"",IF(T448=0,LOOKUP(C448,Accounts!$A$10:$A$84,Accounts!$B$10:$B$84),"Error!  Invalid Account Number"))</f>
        <v/>
      </c>
      <c r="L448" s="30">
        <f t="shared" si="38"/>
        <v>0</v>
      </c>
      <c r="M448" s="152">
        <f t="shared" si="41"/>
        <v>0</v>
      </c>
      <c r="N448" s="43"/>
      <c r="O448" s="92"/>
      <c r="P448" s="150"/>
      <c r="Q448" s="156">
        <f t="shared" si="43"/>
        <v>0</v>
      </c>
      <c r="R448" s="161">
        <f t="shared" si="40"/>
        <v>0</v>
      </c>
      <c r="S448" s="15">
        <f>SUMIF(Accounts!A$10:A$84,C448,Accounts!A$10:A$84)</f>
        <v>0</v>
      </c>
      <c r="T448" s="15">
        <f t="shared" si="42"/>
        <v>0</v>
      </c>
      <c r="U448" s="15">
        <f t="shared" si="39"/>
        <v>0</v>
      </c>
    </row>
    <row r="449" spans="1:21">
      <c r="A449" s="56"/>
      <c r="B449" s="3"/>
      <c r="C449" s="216"/>
      <c r="D449" s="102"/>
      <c r="E449" s="102"/>
      <c r="F449" s="103"/>
      <c r="G449" s="131"/>
      <c r="H449" s="2"/>
      <c r="I449" s="107">
        <f>IF(F449="",SUMIF(Accounts!$A$10:$A$84,C449,Accounts!$D$10:$D$84),0)</f>
        <v>0</v>
      </c>
      <c r="J449" s="30">
        <f>IF(H449&lt;&gt;"",ROUND(H449*(1-F449-I449),2),IF(SETUP!$C$10&lt;&gt;"Y",0,IF(SUMIF(Accounts!A$10:A$84,C449,Accounts!Q$10:Q$84)=1,0,ROUND((D449-E449)*(1-F449-I449)/SETUP!$C$13,2))))</f>
        <v>0</v>
      </c>
      <c r="K449" s="14" t="str">
        <f>IF(SUM(C449:H449)=0,"",IF(T449=0,LOOKUP(C449,Accounts!$A$10:$A$84,Accounts!$B$10:$B$84),"Error!  Invalid Account Number"))</f>
        <v/>
      </c>
      <c r="L449" s="30">
        <f t="shared" si="38"/>
        <v>0</v>
      </c>
      <c r="M449" s="152">
        <f t="shared" si="41"/>
        <v>0</v>
      </c>
      <c r="N449" s="43"/>
      <c r="O449" s="92"/>
      <c r="P449" s="150"/>
      <c r="Q449" s="156">
        <f t="shared" si="43"/>
        <v>0</v>
      </c>
      <c r="R449" s="161">
        <f t="shared" si="40"/>
        <v>0</v>
      </c>
      <c r="S449" s="15">
        <f>SUMIF(Accounts!A$10:A$84,C449,Accounts!A$10:A$84)</f>
        <v>0</v>
      </c>
      <c r="T449" s="15">
        <f t="shared" si="42"/>
        <v>0</v>
      </c>
      <c r="U449" s="15">
        <f t="shared" si="39"/>
        <v>0</v>
      </c>
    </row>
    <row r="450" spans="1:21">
      <c r="A450" s="56"/>
      <c r="B450" s="3"/>
      <c r="C450" s="216"/>
      <c r="D450" s="102"/>
      <c r="E450" s="102"/>
      <c r="F450" s="103"/>
      <c r="G450" s="131"/>
      <c r="H450" s="2"/>
      <c r="I450" s="107">
        <f>IF(F450="",SUMIF(Accounts!$A$10:$A$84,C450,Accounts!$D$10:$D$84),0)</f>
        <v>0</v>
      </c>
      <c r="J450" s="30">
        <f>IF(H450&lt;&gt;"",ROUND(H450*(1-F450-I450),2),IF(SETUP!$C$10&lt;&gt;"Y",0,IF(SUMIF(Accounts!A$10:A$84,C450,Accounts!Q$10:Q$84)=1,0,ROUND((D450-E450)*(1-F450-I450)/SETUP!$C$13,2))))</f>
        <v>0</v>
      </c>
      <c r="K450" s="14" t="str">
        <f>IF(SUM(C450:H450)=0,"",IF(T450=0,LOOKUP(C450,Accounts!$A$10:$A$84,Accounts!$B$10:$B$84),"Error!  Invalid Account Number"))</f>
        <v/>
      </c>
      <c r="L450" s="30">
        <f t="shared" si="38"/>
        <v>0</v>
      </c>
      <c r="M450" s="152">
        <f t="shared" si="41"/>
        <v>0</v>
      </c>
      <c r="N450" s="43"/>
      <c r="O450" s="92"/>
      <c r="P450" s="150"/>
      <c r="Q450" s="156">
        <f t="shared" si="43"/>
        <v>0</v>
      </c>
      <c r="R450" s="161">
        <f t="shared" si="40"/>
        <v>0</v>
      </c>
      <c r="S450" s="15">
        <f>SUMIF(Accounts!A$10:A$84,C450,Accounts!A$10:A$84)</f>
        <v>0</v>
      </c>
      <c r="T450" s="15">
        <f t="shared" si="42"/>
        <v>0</v>
      </c>
      <c r="U450" s="15">
        <f t="shared" si="39"/>
        <v>0</v>
      </c>
    </row>
    <row r="451" spans="1:21">
      <c r="A451" s="56"/>
      <c r="B451" s="3"/>
      <c r="C451" s="216"/>
      <c r="D451" s="102"/>
      <c r="E451" s="102"/>
      <c r="F451" s="103"/>
      <c r="G451" s="131"/>
      <c r="H451" s="2"/>
      <c r="I451" s="107">
        <f>IF(F451="",SUMIF(Accounts!$A$10:$A$84,C451,Accounts!$D$10:$D$84),0)</f>
        <v>0</v>
      </c>
      <c r="J451" s="30">
        <f>IF(H451&lt;&gt;"",ROUND(H451*(1-F451-I451),2),IF(SETUP!$C$10&lt;&gt;"Y",0,IF(SUMIF(Accounts!A$10:A$84,C451,Accounts!Q$10:Q$84)=1,0,ROUND((D451-E451)*(1-F451-I451)/SETUP!$C$13,2))))</f>
        <v>0</v>
      </c>
      <c r="K451" s="14" t="str">
        <f>IF(SUM(C451:H451)=0,"",IF(T451=0,LOOKUP(C451,Accounts!$A$10:$A$84,Accounts!$B$10:$B$84),"Error!  Invalid Account Number"))</f>
        <v/>
      </c>
      <c r="L451" s="30">
        <f t="shared" si="38"/>
        <v>0</v>
      </c>
      <c r="M451" s="152">
        <f t="shared" si="41"/>
        <v>0</v>
      </c>
      <c r="N451" s="43"/>
      <c r="O451" s="92"/>
      <c r="P451" s="150"/>
      <c r="Q451" s="156">
        <f t="shared" si="43"/>
        <v>0</v>
      </c>
      <c r="R451" s="161">
        <f t="shared" si="40"/>
        <v>0</v>
      </c>
      <c r="S451" s="15">
        <f>SUMIF(Accounts!A$10:A$84,C451,Accounts!A$10:A$84)</f>
        <v>0</v>
      </c>
      <c r="T451" s="15">
        <f t="shared" si="42"/>
        <v>0</v>
      </c>
      <c r="U451" s="15">
        <f t="shared" si="39"/>
        <v>0</v>
      </c>
    </row>
    <row r="452" spans="1:21">
      <c r="A452" s="56"/>
      <c r="B452" s="3"/>
      <c r="C452" s="216"/>
      <c r="D452" s="102"/>
      <c r="E452" s="102"/>
      <c r="F452" s="103"/>
      <c r="G452" s="131"/>
      <c r="H452" s="2"/>
      <c r="I452" s="107">
        <f>IF(F452="",SUMIF(Accounts!$A$10:$A$84,C452,Accounts!$D$10:$D$84),0)</f>
        <v>0</v>
      </c>
      <c r="J452" s="30">
        <f>IF(H452&lt;&gt;"",ROUND(H452*(1-F452-I452),2),IF(SETUP!$C$10&lt;&gt;"Y",0,IF(SUMIF(Accounts!A$10:A$84,C452,Accounts!Q$10:Q$84)=1,0,ROUND((D452-E452)*(1-F452-I452)/SETUP!$C$13,2))))</f>
        <v>0</v>
      </c>
      <c r="K452" s="14" t="str">
        <f>IF(SUM(C452:H452)=0,"",IF(T452=0,LOOKUP(C452,Accounts!$A$10:$A$84,Accounts!$B$10:$B$84),"Error!  Invalid Account Number"))</f>
        <v/>
      </c>
      <c r="L452" s="30">
        <f t="shared" si="38"/>
        <v>0</v>
      </c>
      <c r="M452" s="152">
        <f t="shared" si="41"/>
        <v>0</v>
      </c>
      <c r="N452" s="43"/>
      <c r="O452" s="92"/>
      <c r="P452" s="150"/>
      <c r="Q452" s="156">
        <f t="shared" si="43"/>
        <v>0</v>
      </c>
      <c r="R452" s="161">
        <f t="shared" si="40"/>
        <v>0</v>
      </c>
      <c r="S452" s="15">
        <f>SUMIF(Accounts!A$10:A$84,C452,Accounts!A$10:A$84)</f>
        <v>0</v>
      </c>
      <c r="T452" s="15">
        <f t="shared" si="42"/>
        <v>0</v>
      </c>
      <c r="U452" s="15">
        <f t="shared" si="39"/>
        <v>0</v>
      </c>
    </row>
    <row r="453" spans="1:21">
      <c r="A453" s="56"/>
      <c r="B453" s="3"/>
      <c r="C453" s="216"/>
      <c r="D453" s="102"/>
      <c r="E453" s="102"/>
      <c r="F453" s="103"/>
      <c r="G453" s="131"/>
      <c r="H453" s="2"/>
      <c r="I453" s="107">
        <f>IF(F453="",SUMIF(Accounts!$A$10:$A$84,C453,Accounts!$D$10:$D$84),0)</f>
        <v>0</v>
      </c>
      <c r="J453" s="30">
        <f>IF(H453&lt;&gt;"",ROUND(H453*(1-F453-I453),2),IF(SETUP!$C$10&lt;&gt;"Y",0,IF(SUMIF(Accounts!A$10:A$84,C453,Accounts!Q$10:Q$84)=1,0,ROUND((D453-E453)*(1-F453-I453)/SETUP!$C$13,2))))</f>
        <v>0</v>
      </c>
      <c r="K453" s="14" t="str">
        <f>IF(SUM(C453:H453)=0,"",IF(T453=0,LOOKUP(C453,Accounts!$A$10:$A$84,Accounts!$B$10:$B$84),"Error!  Invalid Account Number"))</f>
        <v/>
      </c>
      <c r="L453" s="30">
        <f t="shared" si="38"/>
        <v>0</v>
      </c>
      <c r="M453" s="152">
        <f t="shared" si="41"/>
        <v>0</v>
      </c>
      <c r="N453" s="43"/>
      <c r="O453" s="92"/>
      <c r="P453" s="150"/>
      <c r="Q453" s="156">
        <f t="shared" si="43"/>
        <v>0</v>
      </c>
      <c r="R453" s="161">
        <f t="shared" si="40"/>
        <v>0</v>
      </c>
      <c r="S453" s="15">
        <f>SUMIF(Accounts!A$10:A$84,C453,Accounts!A$10:A$84)</f>
        <v>0</v>
      </c>
      <c r="T453" s="15">
        <f t="shared" si="42"/>
        <v>0</v>
      </c>
      <c r="U453" s="15">
        <f t="shared" si="39"/>
        <v>0</v>
      </c>
    </row>
    <row r="454" spans="1:21">
      <c r="A454" s="56"/>
      <c r="B454" s="3"/>
      <c r="C454" s="216"/>
      <c r="D454" s="102"/>
      <c r="E454" s="102"/>
      <c r="F454" s="103"/>
      <c r="G454" s="131"/>
      <c r="H454" s="2"/>
      <c r="I454" s="107">
        <f>IF(F454="",SUMIF(Accounts!$A$10:$A$84,C454,Accounts!$D$10:$D$84),0)</f>
        <v>0</v>
      </c>
      <c r="J454" s="30">
        <f>IF(H454&lt;&gt;"",ROUND(H454*(1-F454-I454),2),IF(SETUP!$C$10&lt;&gt;"Y",0,IF(SUMIF(Accounts!A$10:A$84,C454,Accounts!Q$10:Q$84)=1,0,ROUND((D454-E454)*(1-F454-I454)/SETUP!$C$13,2))))</f>
        <v>0</v>
      </c>
      <c r="K454" s="14" t="str">
        <f>IF(SUM(C454:H454)=0,"",IF(T454=0,LOOKUP(C454,Accounts!$A$10:$A$84,Accounts!$B$10:$B$84),"Error!  Invalid Account Number"))</f>
        <v/>
      </c>
      <c r="L454" s="30">
        <f t="shared" si="38"/>
        <v>0</v>
      </c>
      <c r="M454" s="152">
        <f t="shared" si="41"/>
        <v>0</v>
      </c>
      <c r="N454" s="43"/>
      <c r="O454" s="92"/>
      <c r="P454" s="150"/>
      <c r="Q454" s="156">
        <f t="shared" si="43"/>
        <v>0</v>
      </c>
      <c r="R454" s="161">
        <f t="shared" si="40"/>
        <v>0</v>
      </c>
      <c r="S454" s="15">
        <f>SUMIF(Accounts!A$10:A$84,C454,Accounts!A$10:A$84)</f>
        <v>0</v>
      </c>
      <c r="T454" s="15">
        <f t="shared" si="42"/>
        <v>0</v>
      </c>
      <c r="U454" s="15">
        <f t="shared" si="39"/>
        <v>0</v>
      </c>
    </row>
    <row r="455" spans="1:21">
      <c r="A455" s="56"/>
      <c r="B455" s="3"/>
      <c r="C455" s="216"/>
      <c r="D455" s="102"/>
      <c r="E455" s="102"/>
      <c r="F455" s="103"/>
      <c r="G455" s="131"/>
      <c r="H455" s="2"/>
      <c r="I455" s="107">
        <f>IF(F455="",SUMIF(Accounts!$A$10:$A$84,C455,Accounts!$D$10:$D$84),0)</f>
        <v>0</v>
      </c>
      <c r="J455" s="30">
        <f>IF(H455&lt;&gt;"",ROUND(H455*(1-F455-I455),2),IF(SETUP!$C$10&lt;&gt;"Y",0,IF(SUMIF(Accounts!A$10:A$84,C455,Accounts!Q$10:Q$84)=1,0,ROUND((D455-E455)*(1-F455-I455)/SETUP!$C$13,2))))</f>
        <v>0</v>
      </c>
      <c r="K455" s="14" t="str">
        <f>IF(SUM(C455:H455)=0,"",IF(T455=0,LOOKUP(C455,Accounts!$A$10:$A$84,Accounts!$B$10:$B$84),"Error!  Invalid Account Number"))</f>
        <v/>
      </c>
      <c r="L455" s="30">
        <f t="shared" si="38"/>
        <v>0</v>
      </c>
      <c r="M455" s="152">
        <f t="shared" si="41"/>
        <v>0</v>
      </c>
      <c r="N455" s="43"/>
      <c r="O455" s="92"/>
      <c r="P455" s="150"/>
      <c r="Q455" s="156">
        <f t="shared" si="43"/>
        <v>0</v>
      </c>
      <c r="R455" s="161">
        <f t="shared" si="40"/>
        <v>0</v>
      </c>
      <c r="S455" s="15">
        <f>SUMIF(Accounts!A$10:A$84,C455,Accounts!A$10:A$84)</f>
        <v>0</v>
      </c>
      <c r="T455" s="15">
        <f t="shared" si="42"/>
        <v>0</v>
      </c>
      <c r="U455" s="15">
        <f t="shared" si="39"/>
        <v>0</v>
      </c>
    </row>
    <row r="456" spans="1:21">
      <c r="A456" s="56"/>
      <c r="B456" s="3"/>
      <c r="C456" s="216"/>
      <c r="D456" s="102"/>
      <c r="E456" s="102"/>
      <c r="F456" s="103"/>
      <c r="G456" s="131"/>
      <c r="H456" s="2"/>
      <c r="I456" s="107">
        <f>IF(F456="",SUMIF(Accounts!$A$10:$A$84,C456,Accounts!$D$10:$D$84),0)</f>
        <v>0</v>
      </c>
      <c r="J456" s="30">
        <f>IF(H456&lt;&gt;"",ROUND(H456*(1-F456-I456),2),IF(SETUP!$C$10&lt;&gt;"Y",0,IF(SUMIF(Accounts!A$10:A$84,C456,Accounts!Q$10:Q$84)=1,0,ROUND((D456-E456)*(1-F456-I456)/SETUP!$C$13,2))))</f>
        <v>0</v>
      </c>
      <c r="K456" s="14" t="str">
        <f>IF(SUM(C456:H456)=0,"",IF(T456=0,LOOKUP(C456,Accounts!$A$10:$A$84,Accounts!$B$10:$B$84),"Error!  Invalid Account Number"))</f>
        <v/>
      </c>
      <c r="L456" s="30">
        <f t="shared" ref="L456:L519" si="44">D456-E456-J456-M456</f>
        <v>0</v>
      </c>
      <c r="M456" s="152">
        <f t="shared" si="41"/>
        <v>0</v>
      </c>
      <c r="N456" s="43"/>
      <c r="O456" s="92"/>
      <c r="P456" s="150"/>
      <c r="Q456" s="156">
        <f t="shared" si="43"/>
        <v>0</v>
      </c>
      <c r="R456" s="161">
        <f t="shared" si="40"/>
        <v>0</v>
      </c>
      <c r="S456" s="15">
        <f>SUMIF(Accounts!A$10:A$84,C456,Accounts!A$10:A$84)</f>
        <v>0</v>
      </c>
      <c r="T456" s="15">
        <f t="shared" si="42"/>
        <v>0</v>
      </c>
      <c r="U456" s="15">
        <f t="shared" ref="U456:U519" si="45">IF(OR(AND(D456-E456&lt;0,J456&gt;0),AND(D456-E456&gt;0,J456&lt;0)),1,0)</f>
        <v>0</v>
      </c>
    </row>
    <row r="457" spans="1:21">
      <c r="A457" s="56"/>
      <c r="B457" s="3"/>
      <c r="C457" s="216"/>
      <c r="D457" s="102"/>
      <c r="E457" s="102"/>
      <c r="F457" s="103"/>
      <c r="G457" s="131"/>
      <c r="H457" s="2"/>
      <c r="I457" s="107">
        <f>IF(F457="",SUMIF(Accounts!$A$10:$A$84,C457,Accounts!$D$10:$D$84),0)</f>
        <v>0</v>
      </c>
      <c r="J457" s="30">
        <f>IF(H457&lt;&gt;"",ROUND(H457*(1-F457-I457),2),IF(SETUP!$C$10&lt;&gt;"Y",0,IF(SUMIF(Accounts!A$10:A$84,C457,Accounts!Q$10:Q$84)=1,0,ROUND((D457-E457)*(1-F457-I457)/SETUP!$C$13,2))))</f>
        <v>0</v>
      </c>
      <c r="K457" s="14" t="str">
        <f>IF(SUM(C457:H457)=0,"",IF(T457=0,LOOKUP(C457,Accounts!$A$10:$A$84,Accounts!$B$10:$B$84),"Error!  Invalid Account Number"))</f>
        <v/>
      </c>
      <c r="L457" s="30">
        <f t="shared" si="44"/>
        <v>0</v>
      </c>
      <c r="M457" s="152">
        <f t="shared" si="41"/>
        <v>0</v>
      </c>
      <c r="N457" s="43"/>
      <c r="O457" s="92"/>
      <c r="P457" s="150"/>
      <c r="Q457" s="156">
        <f t="shared" si="43"/>
        <v>0</v>
      </c>
      <c r="R457" s="161">
        <f t="shared" ref="R457:R520" si="46">J457+Q457</f>
        <v>0</v>
      </c>
      <c r="S457" s="15">
        <f>SUMIF(Accounts!A$10:A$84,C457,Accounts!A$10:A$84)</f>
        <v>0</v>
      </c>
      <c r="T457" s="15">
        <f t="shared" si="42"/>
        <v>0</v>
      </c>
      <c r="U457" s="15">
        <f t="shared" si="45"/>
        <v>0</v>
      </c>
    </row>
    <row r="458" spans="1:21">
      <c r="A458" s="56"/>
      <c r="B458" s="3"/>
      <c r="C458" s="216"/>
      <c r="D458" s="102"/>
      <c r="E458" s="102"/>
      <c r="F458" s="103"/>
      <c r="G458" s="131"/>
      <c r="H458" s="2"/>
      <c r="I458" s="107">
        <f>IF(F458="",SUMIF(Accounts!$A$10:$A$84,C458,Accounts!$D$10:$D$84),0)</f>
        <v>0</v>
      </c>
      <c r="J458" s="30">
        <f>IF(H458&lt;&gt;"",ROUND(H458*(1-F458-I458),2),IF(SETUP!$C$10&lt;&gt;"Y",0,IF(SUMIF(Accounts!A$10:A$84,C458,Accounts!Q$10:Q$84)=1,0,ROUND((D458-E458)*(1-F458-I458)/SETUP!$C$13,2))))</f>
        <v>0</v>
      </c>
      <c r="K458" s="14" t="str">
        <f>IF(SUM(C458:H458)=0,"",IF(T458=0,LOOKUP(C458,Accounts!$A$10:$A$84,Accounts!$B$10:$B$84),"Error!  Invalid Account Number"))</f>
        <v/>
      </c>
      <c r="L458" s="30">
        <f t="shared" si="44"/>
        <v>0</v>
      </c>
      <c r="M458" s="152">
        <f t="shared" ref="M458:M507" si="47">ROUND((D458-E458)*(F458+I458),2)</f>
        <v>0</v>
      </c>
      <c r="N458" s="43"/>
      <c r="O458" s="92"/>
      <c r="P458" s="150"/>
      <c r="Q458" s="156">
        <f t="shared" si="43"/>
        <v>0</v>
      </c>
      <c r="R458" s="161">
        <f t="shared" si="46"/>
        <v>0</v>
      </c>
      <c r="S458" s="15">
        <f>SUMIF(Accounts!A$10:A$84,C458,Accounts!A$10:A$84)</f>
        <v>0</v>
      </c>
      <c r="T458" s="15">
        <f t="shared" ref="T458:T521" si="48">IF(AND(SUM(D458:H458)&lt;&gt;0,C458=0),1,IF(S458=C458,0,1))</f>
        <v>0</v>
      </c>
      <c r="U458" s="15">
        <f t="shared" si="45"/>
        <v>0</v>
      </c>
    </row>
    <row r="459" spans="1:21">
      <c r="A459" s="56"/>
      <c r="B459" s="3"/>
      <c r="C459" s="216"/>
      <c r="D459" s="102"/>
      <c r="E459" s="102"/>
      <c r="F459" s="103"/>
      <c r="G459" s="131"/>
      <c r="H459" s="2"/>
      <c r="I459" s="107">
        <f>IF(F459="",SUMIF(Accounts!$A$10:$A$84,C459,Accounts!$D$10:$D$84),0)</f>
        <v>0</v>
      </c>
      <c r="J459" s="30">
        <f>IF(H459&lt;&gt;"",ROUND(H459*(1-F459-I459),2),IF(SETUP!$C$10&lt;&gt;"Y",0,IF(SUMIF(Accounts!A$10:A$84,C459,Accounts!Q$10:Q$84)=1,0,ROUND((D459-E459)*(1-F459-I459)/SETUP!$C$13,2))))</f>
        <v>0</v>
      </c>
      <c r="K459" s="14" t="str">
        <f>IF(SUM(C459:H459)=0,"",IF(T459=0,LOOKUP(C459,Accounts!$A$10:$A$84,Accounts!$B$10:$B$84),"Error!  Invalid Account Number"))</f>
        <v/>
      </c>
      <c r="L459" s="30">
        <f t="shared" si="44"/>
        <v>0</v>
      </c>
      <c r="M459" s="152">
        <f t="shared" si="47"/>
        <v>0</v>
      </c>
      <c r="N459" s="43"/>
      <c r="O459" s="92"/>
      <c r="P459" s="150"/>
      <c r="Q459" s="156">
        <f t="shared" ref="Q459:Q507" si="49">IF(AND(C459&gt;=101,C459&lt;=120),-J459,0)</f>
        <v>0</v>
      </c>
      <c r="R459" s="161">
        <f t="shared" si="46"/>
        <v>0</v>
      </c>
      <c r="S459" s="15">
        <f>SUMIF(Accounts!A$10:A$84,C459,Accounts!A$10:A$84)</f>
        <v>0</v>
      </c>
      <c r="T459" s="15">
        <f t="shared" si="48"/>
        <v>0</v>
      </c>
      <c r="U459" s="15">
        <f t="shared" si="45"/>
        <v>0</v>
      </c>
    </row>
    <row r="460" spans="1:21">
      <c r="A460" s="56"/>
      <c r="B460" s="3"/>
      <c r="C460" s="216"/>
      <c r="D460" s="102"/>
      <c r="E460" s="102"/>
      <c r="F460" s="103"/>
      <c r="G460" s="131"/>
      <c r="H460" s="2"/>
      <c r="I460" s="107">
        <f>IF(F460="",SUMIF(Accounts!$A$10:$A$84,C460,Accounts!$D$10:$D$84),0)</f>
        <v>0</v>
      </c>
      <c r="J460" s="30">
        <f>IF(H460&lt;&gt;"",ROUND(H460*(1-F460-I460),2),IF(SETUP!$C$10&lt;&gt;"Y",0,IF(SUMIF(Accounts!A$10:A$84,C460,Accounts!Q$10:Q$84)=1,0,ROUND((D460-E460)*(1-F460-I460)/SETUP!$C$13,2))))</f>
        <v>0</v>
      </c>
      <c r="K460" s="14" t="str">
        <f>IF(SUM(C460:H460)=0,"",IF(T460=0,LOOKUP(C460,Accounts!$A$10:$A$84,Accounts!$B$10:$B$84),"Error!  Invalid Account Number"))</f>
        <v/>
      </c>
      <c r="L460" s="30">
        <f t="shared" si="44"/>
        <v>0</v>
      </c>
      <c r="M460" s="152">
        <f t="shared" si="47"/>
        <v>0</v>
      </c>
      <c r="N460" s="43"/>
      <c r="O460" s="92"/>
      <c r="P460" s="150"/>
      <c r="Q460" s="156">
        <f t="shared" si="49"/>
        <v>0</v>
      </c>
      <c r="R460" s="161">
        <f t="shared" si="46"/>
        <v>0</v>
      </c>
      <c r="S460" s="15">
        <f>SUMIF(Accounts!A$10:A$84,C460,Accounts!A$10:A$84)</f>
        <v>0</v>
      </c>
      <c r="T460" s="15">
        <f t="shared" si="48"/>
        <v>0</v>
      </c>
      <c r="U460" s="15">
        <f t="shared" si="45"/>
        <v>0</v>
      </c>
    </row>
    <row r="461" spans="1:21">
      <c r="A461" s="56"/>
      <c r="B461" s="3"/>
      <c r="C461" s="216"/>
      <c r="D461" s="102"/>
      <c r="E461" s="102"/>
      <c r="F461" s="103"/>
      <c r="G461" s="131"/>
      <c r="H461" s="2"/>
      <c r="I461" s="107">
        <f>IF(F461="",SUMIF(Accounts!$A$10:$A$84,C461,Accounts!$D$10:$D$84),0)</f>
        <v>0</v>
      </c>
      <c r="J461" s="30">
        <f>IF(H461&lt;&gt;"",ROUND(H461*(1-F461-I461),2),IF(SETUP!$C$10&lt;&gt;"Y",0,IF(SUMIF(Accounts!A$10:A$84,C461,Accounts!Q$10:Q$84)=1,0,ROUND((D461-E461)*(1-F461-I461)/SETUP!$C$13,2))))</f>
        <v>0</v>
      </c>
      <c r="K461" s="14" t="str">
        <f>IF(SUM(C461:H461)=0,"",IF(T461=0,LOOKUP(C461,Accounts!$A$10:$A$84,Accounts!$B$10:$B$84),"Error!  Invalid Account Number"))</f>
        <v/>
      </c>
      <c r="L461" s="30">
        <f t="shared" si="44"/>
        <v>0</v>
      </c>
      <c r="M461" s="152">
        <f t="shared" si="47"/>
        <v>0</v>
      </c>
      <c r="N461" s="43"/>
      <c r="O461" s="92"/>
      <c r="P461" s="150"/>
      <c r="Q461" s="156">
        <f t="shared" si="49"/>
        <v>0</v>
      </c>
      <c r="R461" s="161">
        <f t="shared" si="46"/>
        <v>0</v>
      </c>
      <c r="S461" s="15">
        <f>SUMIF(Accounts!A$10:A$84,C461,Accounts!A$10:A$84)</f>
        <v>0</v>
      </c>
      <c r="T461" s="15">
        <f t="shared" si="48"/>
        <v>0</v>
      </c>
      <c r="U461" s="15">
        <f t="shared" si="45"/>
        <v>0</v>
      </c>
    </row>
    <row r="462" spans="1:21">
      <c r="A462" s="56"/>
      <c r="B462" s="3"/>
      <c r="C462" s="216"/>
      <c r="D462" s="102"/>
      <c r="E462" s="102"/>
      <c r="F462" s="103"/>
      <c r="G462" s="131"/>
      <c r="H462" s="2"/>
      <c r="I462" s="107">
        <f>IF(F462="",SUMIF(Accounts!$A$10:$A$84,C462,Accounts!$D$10:$D$84),0)</f>
        <v>0</v>
      </c>
      <c r="J462" s="30">
        <f>IF(H462&lt;&gt;"",ROUND(H462*(1-F462-I462),2),IF(SETUP!$C$10&lt;&gt;"Y",0,IF(SUMIF(Accounts!A$10:A$84,C462,Accounts!Q$10:Q$84)=1,0,ROUND((D462-E462)*(1-F462-I462)/SETUP!$C$13,2))))</f>
        <v>0</v>
      </c>
      <c r="K462" s="14" t="str">
        <f>IF(SUM(C462:H462)=0,"",IF(T462=0,LOOKUP(C462,Accounts!$A$10:$A$84,Accounts!$B$10:$B$84),"Error!  Invalid Account Number"))</f>
        <v/>
      </c>
      <c r="L462" s="30">
        <f t="shared" si="44"/>
        <v>0</v>
      </c>
      <c r="M462" s="152">
        <f t="shared" si="47"/>
        <v>0</v>
      </c>
      <c r="N462" s="43"/>
      <c r="O462" s="92"/>
      <c r="P462" s="150"/>
      <c r="Q462" s="156">
        <f t="shared" si="49"/>
        <v>0</v>
      </c>
      <c r="R462" s="161">
        <f t="shared" si="46"/>
        <v>0</v>
      </c>
      <c r="S462" s="15">
        <f>SUMIF(Accounts!A$10:A$84,C462,Accounts!A$10:A$84)</f>
        <v>0</v>
      </c>
      <c r="T462" s="15">
        <f t="shared" si="48"/>
        <v>0</v>
      </c>
      <c r="U462" s="15">
        <f t="shared" si="45"/>
        <v>0</v>
      </c>
    </row>
    <row r="463" spans="1:21">
      <c r="A463" s="56"/>
      <c r="B463" s="3"/>
      <c r="C463" s="216"/>
      <c r="D463" s="102"/>
      <c r="E463" s="102"/>
      <c r="F463" s="103"/>
      <c r="G463" s="131"/>
      <c r="H463" s="2"/>
      <c r="I463" s="107">
        <f>IF(F463="",SUMIF(Accounts!$A$10:$A$84,C463,Accounts!$D$10:$D$84),0)</f>
        <v>0</v>
      </c>
      <c r="J463" s="30">
        <f>IF(H463&lt;&gt;"",ROUND(H463*(1-F463-I463),2),IF(SETUP!$C$10&lt;&gt;"Y",0,IF(SUMIF(Accounts!A$10:A$84,C463,Accounts!Q$10:Q$84)=1,0,ROUND((D463-E463)*(1-F463-I463)/SETUP!$C$13,2))))</f>
        <v>0</v>
      </c>
      <c r="K463" s="14" t="str">
        <f>IF(SUM(C463:H463)=0,"",IF(T463=0,LOOKUP(C463,Accounts!$A$10:$A$84,Accounts!$B$10:$B$84),"Error!  Invalid Account Number"))</f>
        <v/>
      </c>
      <c r="L463" s="30">
        <f t="shared" si="44"/>
        <v>0</v>
      </c>
      <c r="M463" s="152">
        <f t="shared" si="47"/>
        <v>0</v>
      </c>
      <c r="N463" s="43"/>
      <c r="O463" s="92"/>
      <c r="P463" s="150"/>
      <c r="Q463" s="156">
        <f t="shared" si="49"/>
        <v>0</v>
      </c>
      <c r="R463" s="161">
        <f t="shared" si="46"/>
        <v>0</v>
      </c>
      <c r="S463" s="15">
        <f>SUMIF(Accounts!A$10:A$84,C463,Accounts!A$10:A$84)</f>
        <v>0</v>
      </c>
      <c r="T463" s="15">
        <f t="shared" si="48"/>
        <v>0</v>
      </c>
      <c r="U463" s="15">
        <f t="shared" si="45"/>
        <v>0</v>
      </c>
    </row>
    <row r="464" spans="1:21">
      <c r="A464" s="56"/>
      <c r="B464" s="3"/>
      <c r="C464" s="216"/>
      <c r="D464" s="102"/>
      <c r="E464" s="102"/>
      <c r="F464" s="103"/>
      <c r="G464" s="131"/>
      <c r="H464" s="2"/>
      <c r="I464" s="107">
        <f>IF(F464="",SUMIF(Accounts!$A$10:$A$84,C464,Accounts!$D$10:$D$84),0)</f>
        <v>0</v>
      </c>
      <c r="J464" s="30">
        <f>IF(H464&lt;&gt;"",ROUND(H464*(1-F464-I464),2),IF(SETUP!$C$10&lt;&gt;"Y",0,IF(SUMIF(Accounts!A$10:A$84,C464,Accounts!Q$10:Q$84)=1,0,ROUND((D464-E464)*(1-F464-I464)/SETUP!$C$13,2))))</f>
        <v>0</v>
      </c>
      <c r="K464" s="14" t="str">
        <f>IF(SUM(C464:H464)=0,"",IF(T464=0,LOOKUP(C464,Accounts!$A$10:$A$84,Accounts!$B$10:$B$84),"Error!  Invalid Account Number"))</f>
        <v/>
      </c>
      <c r="L464" s="30">
        <f t="shared" si="44"/>
        <v>0</v>
      </c>
      <c r="M464" s="152">
        <f t="shared" si="47"/>
        <v>0</v>
      </c>
      <c r="N464" s="43"/>
      <c r="O464" s="92"/>
      <c r="P464" s="150"/>
      <c r="Q464" s="156">
        <f t="shared" si="49"/>
        <v>0</v>
      </c>
      <c r="R464" s="161">
        <f t="shared" si="46"/>
        <v>0</v>
      </c>
      <c r="S464" s="15">
        <f>SUMIF(Accounts!A$10:A$84,C464,Accounts!A$10:A$84)</f>
        <v>0</v>
      </c>
      <c r="T464" s="15">
        <f t="shared" si="48"/>
        <v>0</v>
      </c>
      <c r="U464" s="15">
        <f t="shared" si="45"/>
        <v>0</v>
      </c>
    </row>
    <row r="465" spans="1:21">
      <c r="A465" s="56"/>
      <c r="B465" s="3"/>
      <c r="C465" s="216"/>
      <c r="D465" s="102"/>
      <c r="E465" s="102"/>
      <c r="F465" s="103"/>
      <c r="G465" s="131"/>
      <c r="H465" s="2"/>
      <c r="I465" s="107">
        <f>IF(F465="",SUMIF(Accounts!$A$10:$A$84,C465,Accounts!$D$10:$D$84),0)</f>
        <v>0</v>
      </c>
      <c r="J465" s="30">
        <f>IF(H465&lt;&gt;"",ROUND(H465*(1-F465-I465),2),IF(SETUP!$C$10&lt;&gt;"Y",0,IF(SUMIF(Accounts!A$10:A$84,C465,Accounts!Q$10:Q$84)=1,0,ROUND((D465-E465)*(1-F465-I465)/SETUP!$C$13,2))))</f>
        <v>0</v>
      </c>
      <c r="K465" s="14" t="str">
        <f>IF(SUM(C465:H465)=0,"",IF(T465=0,LOOKUP(C465,Accounts!$A$10:$A$84,Accounts!$B$10:$B$84),"Error!  Invalid Account Number"))</f>
        <v/>
      </c>
      <c r="L465" s="30">
        <f t="shared" si="44"/>
        <v>0</v>
      </c>
      <c r="M465" s="152">
        <f t="shared" si="47"/>
        <v>0</v>
      </c>
      <c r="N465" s="43"/>
      <c r="O465" s="92"/>
      <c r="P465" s="150"/>
      <c r="Q465" s="156">
        <f t="shared" si="49"/>
        <v>0</v>
      </c>
      <c r="R465" s="161">
        <f t="shared" si="46"/>
        <v>0</v>
      </c>
      <c r="S465" s="15">
        <f>SUMIF(Accounts!A$10:A$84,C465,Accounts!A$10:A$84)</f>
        <v>0</v>
      </c>
      <c r="T465" s="15">
        <f t="shared" si="48"/>
        <v>0</v>
      </c>
      <c r="U465" s="15">
        <f t="shared" si="45"/>
        <v>0</v>
      </c>
    </row>
    <row r="466" spans="1:21">
      <c r="A466" s="56"/>
      <c r="B466" s="3"/>
      <c r="C466" s="216"/>
      <c r="D466" s="102"/>
      <c r="E466" s="102"/>
      <c r="F466" s="103"/>
      <c r="G466" s="131"/>
      <c r="H466" s="2"/>
      <c r="I466" s="107">
        <f>IF(F466="",SUMIF(Accounts!$A$10:$A$84,C466,Accounts!$D$10:$D$84),0)</f>
        <v>0</v>
      </c>
      <c r="J466" s="30">
        <f>IF(H466&lt;&gt;"",ROUND(H466*(1-F466-I466),2),IF(SETUP!$C$10&lt;&gt;"Y",0,IF(SUMIF(Accounts!A$10:A$84,C466,Accounts!Q$10:Q$84)=1,0,ROUND((D466-E466)*(1-F466-I466)/SETUP!$C$13,2))))</f>
        <v>0</v>
      </c>
      <c r="K466" s="14" t="str">
        <f>IF(SUM(C466:H466)=0,"",IF(T466=0,LOOKUP(C466,Accounts!$A$10:$A$84,Accounts!$B$10:$B$84),"Error!  Invalid Account Number"))</f>
        <v/>
      </c>
      <c r="L466" s="30">
        <f t="shared" si="44"/>
        <v>0</v>
      </c>
      <c r="M466" s="152">
        <f t="shared" si="47"/>
        <v>0</v>
      </c>
      <c r="N466" s="43"/>
      <c r="O466" s="92"/>
      <c r="P466" s="150"/>
      <c r="Q466" s="156">
        <f t="shared" si="49"/>
        <v>0</v>
      </c>
      <c r="R466" s="161">
        <f t="shared" si="46"/>
        <v>0</v>
      </c>
      <c r="S466" s="15">
        <f>SUMIF(Accounts!A$10:A$84,C466,Accounts!A$10:A$84)</f>
        <v>0</v>
      </c>
      <c r="T466" s="15">
        <f t="shared" si="48"/>
        <v>0</v>
      </c>
      <c r="U466" s="15">
        <f t="shared" si="45"/>
        <v>0</v>
      </c>
    </row>
    <row r="467" spans="1:21">
      <c r="A467" s="56"/>
      <c r="B467" s="3"/>
      <c r="C467" s="216"/>
      <c r="D467" s="102"/>
      <c r="E467" s="102"/>
      <c r="F467" s="103"/>
      <c r="G467" s="131"/>
      <c r="H467" s="2"/>
      <c r="I467" s="107">
        <f>IF(F467="",SUMIF(Accounts!$A$10:$A$84,C467,Accounts!$D$10:$D$84),0)</f>
        <v>0</v>
      </c>
      <c r="J467" s="30">
        <f>IF(H467&lt;&gt;"",ROUND(H467*(1-F467-I467),2),IF(SETUP!$C$10&lt;&gt;"Y",0,IF(SUMIF(Accounts!A$10:A$84,C467,Accounts!Q$10:Q$84)=1,0,ROUND((D467-E467)*(1-F467-I467)/SETUP!$C$13,2))))</f>
        <v>0</v>
      </c>
      <c r="K467" s="14" t="str">
        <f>IF(SUM(C467:H467)=0,"",IF(T467=0,LOOKUP(C467,Accounts!$A$10:$A$84,Accounts!$B$10:$B$84),"Error!  Invalid Account Number"))</f>
        <v/>
      </c>
      <c r="L467" s="30">
        <f t="shared" si="44"/>
        <v>0</v>
      </c>
      <c r="M467" s="152">
        <f t="shared" si="47"/>
        <v>0</v>
      </c>
      <c r="N467" s="43"/>
      <c r="O467" s="92"/>
      <c r="P467" s="150"/>
      <c r="Q467" s="156">
        <f t="shared" si="49"/>
        <v>0</v>
      </c>
      <c r="R467" s="161">
        <f t="shared" si="46"/>
        <v>0</v>
      </c>
      <c r="S467" s="15">
        <f>SUMIF(Accounts!A$10:A$84,C467,Accounts!A$10:A$84)</f>
        <v>0</v>
      </c>
      <c r="T467" s="15">
        <f t="shared" si="48"/>
        <v>0</v>
      </c>
      <c r="U467" s="15">
        <f t="shared" si="45"/>
        <v>0</v>
      </c>
    </row>
    <row r="468" spans="1:21">
      <c r="A468" s="56"/>
      <c r="B468" s="3"/>
      <c r="C468" s="216"/>
      <c r="D468" s="102"/>
      <c r="E468" s="102"/>
      <c r="F468" s="103"/>
      <c r="G468" s="131"/>
      <c r="H468" s="2"/>
      <c r="I468" s="107">
        <f>IF(F468="",SUMIF(Accounts!$A$10:$A$84,C468,Accounts!$D$10:$D$84),0)</f>
        <v>0</v>
      </c>
      <c r="J468" s="30">
        <f>IF(H468&lt;&gt;"",ROUND(H468*(1-F468-I468),2),IF(SETUP!$C$10&lt;&gt;"Y",0,IF(SUMIF(Accounts!A$10:A$84,C468,Accounts!Q$10:Q$84)=1,0,ROUND((D468-E468)*(1-F468-I468)/SETUP!$C$13,2))))</f>
        <v>0</v>
      </c>
      <c r="K468" s="14" t="str">
        <f>IF(SUM(C468:H468)=0,"",IF(T468=0,LOOKUP(C468,Accounts!$A$10:$A$84,Accounts!$B$10:$B$84),"Error!  Invalid Account Number"))</f>
        <v/>
      </c>
      <c r="L468" s="30">
        <f t="shared" si="44"/>
        <v>0</v>
      </c>
      <c r="M468" s="152">
        <f t="shared" si="47"/>
        <v>0</v>
      </c>
      <c r="N468" s="43"/>
      <c r="O468" s="92"/>
      <c r="P468" s="150"/>
      <c r="Q468" s="156">
        <f t="shared" si="49"/>
        <v>0</v>
      </c>
      <c r="R468" s="161">
        <f t="shared" si="46"/>
        <v>0</v>
      </c>
      <c r="S468" s="15">
        <f>SUMIF(Accounts!A$10:A$84,C468,Accounts!A$10:A$84)</f>
        <v>0</v>
      </c>
      <c r="T468" s="15">
        <f t="shared" si="48"/>
        <v>0</v>
      </c>
      <c r="U468" s="15">
        <f t="shared" si="45"/>
        <v>0</v>
      </c>
    </row>
    <row r="469" spans="1:21">
      <c r="A469" s="56"/>
      <c r="B469" s="3"/>
      <c r="C469" s="216"/>
      <c r="D469" s="102"/>
      <c r="E469" s="102"/>
      <c r="F469" s="103"/>
      <c r="G469" s="131"/>
      <c r="H469" s="2"/>
      <c r="I469" s="107">
        <f>IF(F469="",SUMIF(Accounts!$A$10:$A$84,C469,Accounts!$D$10:$D$84),0)</f>
        <v>0</v>
      </c>
      <c r="J469" s="30">
        <f>IF(H469&lt;&gt;"",ROUND(H469*(1-F469-I469),2),IF(SETUP!$C$10&lt;&gt;"Y",0,IF(SUMIF(Accounts!A$10:A$84,C469,Accounts!Q$10:Q$84)=1,0,ROUND((D469-E469)*(1-F469-I469)/SETUP!$C$13,2))))</f>
        <v>0</v>
      </c>
      <c r="K469" s="14" t="str">
        <f>IF(SUM(C469:H469)=0,"",IF(T469=0,LOOKUP(C469,Accounts!$A$10:$A$84,Accounts!$B$10:$B$84),"Error!  Invalid Account Number"))</f>
        <v/>
      </c>
      <c r="L469" s="30">
        <f t="shared" si="44"/>
        <v>0</v>
      </c>
      <c r="M469" s="152">
        <f t="shared" si="47"/>
        <v>0</v>
      </c>
      <c r="N469" s="43"/>
      <c r="O469" s="92"/>
      <c r="P469" s="150"/>
      <c r="Q469" s="156">
        <f t="shared" si="49"/>
        <v>0</v>
      </c>
      <c r="R469" s="161">
        <f t="shared" si="46"/>
        <v>0</v>
      </c>
      <c r="S469" s="15">
        <f>SUMIF(Accounts!A$10:A$84,C469,Accounts!A$10:A$84)</f>
        <v>0</v>
      </c>
      <c r="T469" s="15">
        <f t="shared" si="48"/>
        <v>0</v>
      </c>
      <c r="U469" s="15">
        <f t="shared" si="45"/>
        <v>0</v>
      </c>
    </row>
    <row r="470" spans="1:21">
      <c r="A470" s="56"/>
      <c r="B470" s="3"/>
      <c r="C470" s="216"/>
      <c r="D470" s="102"/>
      <c r="E470" s="102"/>
      <c r="F470" s="103"/>
      <c r="G470" s="131"/>
      <c r="H470" s="2"/>
      <c r="I470" s="107">
        <f>IF(F470="",SUMIF(Accounts!$A$10:$A$84,C470,Accounts!$D$10:$D$84),0)</f>
        <v>0</v>
      </c>
      <c r="J470" s="30">
        <f>IF(H470&lt;&gt;"",ROUND(H470*(1-F470-I470),2),IF(SETUP!$C$10&lt;&gt;"Y",0,IF(SUMIF(Accounts!A$10:A$84,C470,Accounts!Q$10:Q$84)=1,0,ROUND((D470-E470)*(1-F470-I470)/SETUP!$C$13,2))))</f>
        <v>0</v>
      </c>
      <c r="K470" s="14" t="str">
        <f>IF(SUM(C470:H470)=0,"",IF(T470=0,LOOKUP(C470,Accounts!$A$10:$A$84,Accounts!$B$10:$B$84),"Error!  Invalid Account Number"))</f>
        <v/>
      </c>
      <c r="L470" s="30">
        <f t="shared" si="44"/>
        <v>0</v>
      </c>
      <c r="M470" s="152">
        <f t="shared" si="47"/>
        <v>0</v>
      </c>
      <c r="N470" s="43"/>
      <c r="O470" s="92"/>
      <c r="P470" s="150"/>
      <c r="Q470" s="156">
        <f t="shared" si="49"/>
        <v>0</v>
      </c>
      <c r="R470" s="161">
        <f t="shared" si="46"/>
        <v>0</v>
      </c>
      <c r="S470" s="15">
        <f>SUMIF(Accounts!A$10:A$84,C470,Accounts!A$10:A$84)</f>
        <v>0</v>
      </c>
      <c r="T470" s="15">
        <f t="shared" si="48"/>
        <v>0</v>
      </c>
      <c r="U470" s="15">
        <f t="shared" si="45"/>
        <v>0</v>
      </c>
    </row>
    <row r="471" spans="1:21">
      <c r="A471" s="56"/>
      <c r="B471" s="3"/>
      <c r="C471" s="216"/>
      <c r="D471" s="102"/>
      <c r="E471" s="102"/>
      <c r="F471" s="103"/>
      <c r="G471" s="131"/>
      <c r="H471" s="2"/>
      <c r="I471" s="107">
        <f>IF(F471="",SUMIF(Accounts!$A$10:$A$84,C471,Accounts!$D$10:$D$84),0)</f>
        <v>0</v>
      </c>
      <c r="J471" s="30">
        <f>IF(H471&lt;&gt;"",ROUND(H471*(1-F471-I471),2),IF(SETUP!$C$10&lt;&gt;"Y",0,IF(SUMIF(Accounts!A$10:A$84,C471,Accounts!Q$10:Q$84)=1,0,ROUND((D471-E471)*(1-F471-I471)/SETUP!$C$13,2))))</f>
        <v>0</v>
      </c>
      <c r="K471" s="14" t="str">
        <f>IF(SUM(C471:H471)=0,"",IF(T471=0,LOOKUP(C471,Accounts!$A$10:$A$84,Accounts!$B$10:$B$84),"Error!  Invalid Account Number"))</f>
        <v/>
      </c>
      <c r="L471" s="30">
        <f t="shared" si="44"/>
        <v>0</v>
      </c>
      <c r="M471" s="152">
        <f t="shared" si="47"/>
        <v>0</v>
      </c>
      <c r="N471" s="43"/>
      <c r="O471" s="92"/>
      <c r="P471" s="150"/>
      <c r="Q471" s="156">
        <f t="shared" si="49"/>
        <v>0</v>
      </c>
      <c r="R471" s="161">
        <f t="shared" si="46"/>
        <v>0</v>
      </c>
      <c r="S471" s="15">
        <f>SUMIF(Accounts!A$10:A$84,C471,Accounts!A$10:A$84)</f>
        <v>0</v>
      </c>
      <c r="T471" s="15">
        <f t="shared" si="48"/>
        <v>0</v>
      </c>
      <c r="U471" s="15">
        <f t="shared" si="45"/>
        <v>0</v>
      </c>
    </row>
    <row r="472" spans="1:21">
      <c r="A472" s="56"/>
      <c r="B472" s="3"/>
      <c r="C472" s="216"/>
      <c r="D472" s="102"/>
      <c r="E472" s="102"/>
      <c r="F472" s="103"/>
      <c r="G472" s="131"/>
      <c r="H472" s="2"/>
      <c r="I472" s="107">
        <f>IF(F472="",SUMIF(Accounts!$A$10:$A$84,C472,Accounts!$D$10:$D$84),0)</f>
        <v>0</v>
      </c>
      <c r="J472" s="30">
        <f>IF(H472&lt;&gt;"",ROUND(H472*(1-F472-I472),2),IF(SETUP!$C$10&lt;&gt;"Y",0,IF(SUMIF(Accounts!A$10:A$84,C472,Accounts!Q$10:Q$84)=1,0,ROUND((D472-E472)*(1-F472-I472)/SETUP!$C$13,2))))</f>
        <v>0</v>
      </c>
      <c r="K472" s="14" t="str">
        <f>IF(SUM(C472:H472)=0,"",IF(T472=0,LOOKUP(C472,Accounts!$A$10:$A$84,Accounts!$B$10:$B$84),"Error!  Invalid Account Number"))</f>
        <v/>
      </c>
      <c r="L472" s="30">
        <f t="shared" si="44"/>
        <v>0</v>
      </c>
      <c r="M472" s="152">
        <f t="shared" si="47"/>
        <v>0</v>
      </c>
      <c r="N472" s="43"/>
      <c r="O472" s="92"/>
      <c r="P472" s="150"/>
      <c r="Q472" s="156">
        <f t="shared" si="49"/>
        <v>0</v>
      </c>
      <c r="R472" s="161">
        <f t="shared" si="46"/>
        <v>0</v>
      </c>
      <c r="S472" s="15">
        <f>SUMIF(Accounts!A$10:A$84,C472,Accounts!A$10:A$84)</f>
        <v>0</v>
      </c>
      <c r="T472" s="15">
        <f t="shared" si="48"/>
        <v>0</v>
      </c>
      <c r="U472" s="15">
        <f t="shared" si="45"/>
        <v>0</v>
      </c>
    </row>
    <row r="473" spans="1:21">
      <c r="A473" s="56"/>
      <c r="B473" s="3"/>
      <c r="C473" s="216"/>
      <c r="D473" s="102"/>
      <c r="E473" s="102"/>
      <c r="F473" s="103"/>
      <c r="G473" s="131"/>
      <c r="H473" s="2"/>
      <c r="I473" s="107">
        <f>IF(F473="",SUMIF(Accounts!$A$10:$A$84,C473,Accounts!$D$10:$D$84),0)</f>
        <v>0</v>
      </c>
      <c r="J473" s="30">
        <f>IF(H473&lt;&gt;"",ROUND(H473*(1-F473-I473),2),IF(SETUP!$C$10&lt;&gt;"Y",0,IF(SUMIF(Accounts!A$10:A$84,C473,Accounts!Q$10:Q$84)=1,0,ROUND((D473-E473)*(1-F473-I473)/SETUP!$C$13,2))))</f>
        <v>0</v>
      </c>
      <c r="K473" s="14" t="str">
        <f>IF(SUM(C473:H473)=0,"",IF(T473=0,LOOKUP(C473,Accounts!$A$10:$A$84,Accounts!$B$10:$B$84),"Error!  Invalid Account Number"))</f>
        <v/>
      </c>
      <c r="L473" s="30">
        <f t="shared" si="44"/>
        <v>0</v>
      </c>
      <c r="M473" s="152">
        <f t="shared" si="47"/>
        <v>0</v>
      </c>
      <c r="N473" s="43"/>
      <c r="O473" s="92"/>
      <c r="P473" s="150"/>
      <c r="Q473" s="156">
        <f t="shared" si="49"/>
        <v>0</v>
      </c>
      <c r="R473" s="161">
        <f t="shared" si="46"/>
        <v>0</v>
      </c>
      <c r="S473" s="15">
        <f>SUMIF(Accounts!A$10:A$84,C473,Accounts!A$10:A$84)</f>
        <v>0</v>
      </c>
      <c r="T473" s="15">
        <f t="shared" si="48"/>
        <v>0</v>
      </c>
      <c r="U473" s="15">
        <f t="shared" si="45"/>
        <v>0</v>
      </c>
    </row>
    <row r="474" spans="1:21">
      <c r="A474" s="56"/>
      <c r="B474" s="3"/>
      <c r="C474" s="216"/>
      <c r="D474" s="102"/>
      <c r="E474" s="102"/>
      <c r="F474" s="103"/>
      <c r="G474" s="131"/>
      <c r="H474" s="2"/>
      <c r="I474" s="107">
        <f>IF(F474="",SUMIF(Accounts!$A$10:$A$84,C474,Accounts!$D$10:$D$84),0)</f>
        <v>0</v>
      </c>
      <c r="J474" s="30">
        <f>IF(H474&lt;&gt;"",ROUND(H474*(1-F474-I474),2),IF(SETUP!$C$10&lt;&gt;"Y",0,IF(SUMIF(Accounts!A$10:A$84,C474,Accounts!Q$10:Q$84)=1,0,ROUND((D474-E474)*(1-F474-I474)/SETUP!$C$13,2))))</f>
        <v>0</v>
      </c>
      <c r="K474" s="14" t="str">
        <f>IF(SUM(C474:H474)=0,"",IF(T474=0,LOOKUP(C474,Accounts!$A$10:$A$84,Accounts!$B$10:$B$84),"Error!  Invalid Account Number"))</f>
        <v/>
      </c>
      <c r="L474" s="30">
        <f t="shared" si="44"/>
        <v>0</v>
      </c>
      <c r="M474" s="152">
        <f t="shared" si="47"/>
        <v>0</v>
      </c>
      <c r="N474" s="43"/>
      <c r="O474" s="92"/>
      <c r="P474" s="150"/>
      <c r="Q474" s="156">
        <f t="shared" si="49"/>
        <v>0</v>
      </c>
      <c r="R474" s="161">
        <f t="shared" si="46"/>
        <v>0</v>
      </c>
      <c r="S474" s="15">
        <f>SUMIF(Accounts!A$10:A$84,C474,Accounts!A$10:A$84)</f>
        <v>0</v>
      </c>
      <c r="T474" s="15">
        <f t="shared" si="48"/>
        <v>0</v>
      </c>
      <c r="U474" s="15">
        <f t="shared" si="45"/>
        <v>0</v>
      </c>
    </row>
    <row r="475" spans="1:21">
      <c r="A475" s="56"/>
      <c r="B475" s="3"/>
      <c r="C475" s="216"/>
      <c r="D475" s="102"/>
      <c r="E475" s="102"/>
      <c r="F475" s="103"/>
      <c r="G475" s="131"/>
      <c r="H475" s="2"/>
      <c r="I475" s="107">
        <f>IF(F475="",SUMIF(Accounts!$A$10:$A$84,C475,Accounts!$D$10:$D$84),0)</f>
        <v>0</v>
      </c>
      <c r="J475" s="30">
        <f>IF(H475&lt;&gt;"",ROUND(H475*(1-F475-I475),2),IF(SETUP!$C$10&lt;&gt;"Y",0,IF(SUMIF(Accounts!A$10:A$84,C475,Accounts!Q$10:Q$84)=1,0,ROUND((D475-E475)*(1-F475-I475)/SETUP!$C$13,2))))</f>
        <v>0</v>
      </c>
      <c r="K475" s="14" t="str">
        <f>IF(SUM(C475:H475)=0,"",IF(T475=0,LOOKUP(C475,Accounts!$A$10:$A$84,Accounts!$B$10:$B$84),"Error!  Invalid Account Number"))</f>
        <v/>
      </c>
      <c r="L475" s="30">
        <f t="shared" si="44"/>
        <v>0</v>
      </c>
      <c r="M475" s="152">
        <f t="shared" si="47"/>
        <v>0</v>
      </c>
      <c r="N475" s="43"/>
      <c r="O475" s="92"/>
      <c r="P475" s="150"/>
      <c r="Q475" s="156">
        <f t="shared" si="49"/>
        <v>0</v>
      </c>
      <c r="R475" s="161">
        <f t="shared" si="46"/>
        <v>0</v>
      </c>
      <c r="S475" s="15">
        <f>SUMIF(Accounts!A$10:A$84,C475,Accounts!A$10:A$84)</f>
        <v>0</v>
      </c>
      <c r="T475" s="15">
        <f t="shared" si="48"/>
        <v>0</v>
      </c>
      <c r="U475" s="15">
        <f t="shared" si="45"/>
        <v>0</v>
      </c>
    </row>
    <row r="476" spans="1:21">
      <c r="A476" s="56"/>
      <c r="B476" s="3"/>
      <c r="C476" s="216"/>
      <c r="D476" s="102"/>
      <c r="E476" s="102"/>
      <c r="F476" s="103"/>
      <c r="G476" s="131"/>
      <c r="H476" s="2"/>
      <c r="I476" s="107">
        <f>IF(F476="",SUMIF(Accounts!$A$10:$A$84,C476,Accounts!$D$10:$D$84),0)</f>
        <v>0</v>
      </c>
      <c r="J476" s="30">
        <f>IF(H476&lt;&gt;"",ROUND(H476*(1-F476-I476),2),IF(SETUP!$C$10&lt;&gt;"Y",0,IF(SUMIF(Accounts!A$10:A$84,C476,Accounts!Q$10:Q$84)=1,0,ROUND((D476-E476)*(1-F476-I476)/SETUP!$C$13,2))))</f>
        <v>0</v>
      </c>
      <c r="K476" s="14" t="str">
        <f>IF(SUM(C476:H476)=0,"",IF(T476=0,LOOKUP(C476,Accounts!$A$10:$A$84,Accounts!$B$10:$B$84),"Error!  Invalid Account Number"))</f>
        <v/>
      </c>
      <c r="L476" s="30">
        <f t="shared" si="44"/>
        <v>0</v>
      </c>
      <c r="M476" s="152">
        <f t="shared" si="47"/>
        <v>0</v>
      </c>
      <c r="N476" s="43"/>
      <c r="O476" s="92"/>
      <c r="P476" s="150"/>
      <c r="Q476" s="156">
        <f t="shared" si="49"/>
        <v>0</v>
      </c>
      <c r="R476" s="161">
        <f t="shared" si="46"/>
        <v>0</v>
      </c>
      <c r="S476" s="15">
        <f>SUMIF(Accounts!A$10:A$84,C476,Accounts!A$10:A$84)</f>
        <v>0</v>
      </c>
      <c r="T476" s="15">
        <f t="shared" si="48"/>
        <v>0</v>
      </c>
      <c r="U476" s="15">
        <f t="shared" si="45"/>
        <v>0</v>
      </c>
    </row>
    <row r="477" spans="1:21">
      <c r="A477" s="56"/>
      <c r="B477" s="3"/>
      <c r="C477" s="216"/>
      <c r="D477" s="102"/>
      <c r="E477" s="102"/>
      <c r="F477" s="103"/>
      <c r="G477" s="131"/>
      <c r="H477" s="2"/>
      <c r="I477" s="107">
        <f>IF(F477="",SUMIF(Accounts!$A$10:$A$84,C477,Accounts!$D$10:$D$84),0)</f>
        <v>0</v>
      </c>
      <c r="J477" s="30">
        <f>IF(H477&lt;&gt;"",ROUND(H477*(1-F477-I477),2),IF(SETUP!$C$10&lt;&gt;"Y",0,IF(SUMIF(Accounts!A$10:A$84,C477,Accounts!Q$10:Q$84)=1,0,ROUND((D477-E477)*(1-F477-I477)/SETUP!$C$13,2))))</f>
        <v>0</v>
      </c>
      <c r="K477" s="14" t="str">
        <f>IF(SUM(C477:H477)=0,"",IF(T477=0,LOOKUP(C477,Accounts!$A$10:$A$84,Accounts!$B$10:$B$84),"Error!  Invalid Account Number"))</f>
        <v/>
      </c>
      <c r="L477" s="30">
        <f t="shared" si="44"/>
        <v>0</v>
      </c>
      <c r="M477" s="152">
        <f t="shared" si="47"/>
        <v>0</v>
      </c>
      <c r="N477" s="43"/>
      <c r="O477" s="92"/>
      <c r="P477" s="150"/>
      <c r="Q477" s="156">
        <f t="shared" si="49"/>
        <v>0</v>
      </c>
      <c r="R477" s="161">
        <f t="shared" si="46"/>
        <v>0</v>
      </c>
      <c r="S477" s="15">
        <f>SUMIF(Accounts!A$10:A$84,C477,Accounts!A$10:A$84)</f>
        <v>0</v>
      </c>
      <c r="T477" s="15">
        <f t="shared" si="48"/>
        <v>0</v>
      </c>
      <c r="U477" s="15">
        <f t="shared" si="45"/>
        <v>0</v>
      </c>
    </row>
    <row r="478" spans="1:21">
      <c r="A478" s="56"/>
      <c r="B478" s="3"/>
      <c r="C478" s="216"/>
      <c r="D478" s="102"/>
      <c r="E478" s="102"/>
      <c r="F478" s="103"/>
      <c r="G478" s="131"/>
      <c r="H478" s="2"/>
      <c r="I478" s="107">
        <f>IF(F478="",SUMIF(Accounts!$A$10:$A$84,C478,Accounts!$D$10:$D$84),0)</f>
        <v>0</v>
      </c>
      <c r="J478" s="30">
        <f>IF(H478&lt;&gt;"",ROUND(H478*(1-F478-I478),2),IF(SETUP!$C$10&lt;&gt;"Y",0,IF(SUMIF(Accounts!A$10:A$84,C478,Accounts!Q$10:Q$84)=1,0,ROUND((D478-E478)*(1-F478-I478)/SETUP!$C$13,2))))</f>
        <v>0</v>
      </c>
      <c r="K478" s="14" t="str">
        <f>IF(SUM(C478:H478)=0,"",IF(T478=0,LOOKUP(C478,Accounts!$A$10:$A$84,Accounts!$B$10:$B$84),"Error!  Invalid Account Number"))</f>
        <v/>
      </c>
      <c r="L478" s="30">
        <f t="shared" si="44"/>
        <v>0</v>
      </c>
      <c r="M478" s="152">
        <f t="shared" si="47"/>
        <v>0</v>
      </c>
      <c r="N478" s="43"/>
      <c r="O478" s="92"/>
      <c r="P478" s="150"/>
      <c r="Q478" s="156">
        <f t="shared" si="49"/>
        <v>0</v>
      </c>
      <c r="R478" s="161">
        <f t="shared" si="46"/>
        <v>0</v>
      </c>
      <c r="S478" s="15">
        <f>SUMIF(Accounts!A$10:A$84,C478,Accounts!A$10:A$84)</f>
        <v>0</v>
      </c>
      <c r="T478" s="15">
        <f t="shared" si="48"/>
        <v>0</v>
      </c>
      <c r="U478" s="15">
        <f t="shared" si="45"/>
        <v>0</v>
      </c>
    </row>
    <row r="479" spans="1:21">
      <c r="A479" s="56"/>
      <c r="B479" s="3"/>
      <c r="C479" s="216"/>
      <c r="D479" s="102"/>
      <c r="E479" s="102"/>
      <c r="F479" s="103"/>
      <c r="G479" s="131"/>
      <c r="H479" s="2"/>
      <c r="I479" s="107">
        <f>IF(F479="",SUMIF(Accounts!$A$10:$A$84,C479,Accounts!$D$10:$D$84),0)</f>
        <v>0</v>
      </c>
      <c r="J479" s="30">
        <f>IF(H479&lt;&gt;"",ROUND(H479*(1-F479-I479),2),IF(SETUP!$C$10&lt;&gt;"Y",0,IF(SUMIF(Accounts!A$10:A$84,C479,Accounts!Q$10:Q$84)=1,0,ROUND((D479-E479)*(1-F479-I479)/SETUP!$C$13,2))))</f>
        <v>0</v>
      </c>
      <c r="K479" s="14" t="str">
        <f>IF(SUM(C479:H479)=0,"",IF(T479=0,LOOKUP(C479,Accounts!$A$10:$A$84,Accounts!$B$10:$B$84),"Error!  Invalid Account Number"))</f>
        <v/>
      </c>
      <c r="L479" s="30">
        <f t="shared" si="44"/>
        <v>0</v>
      </c>
      <c r="M479" s="152">
        <f t="shared" si="47"/>
        <v>0</v>
      </c>
      <c r="N479" s="43"/>
      <c r="O479" s="92"/>
      <c r="P479" s="150"/>
      <c r="Q479" s="156">
        <f t="shared" si="49"/>
        <v>0</v>
      </c>
      <c r="R479" s="161">
        <f t="shared" si="46"/>
        <v>0</v>
      </c>
      <c r="S479" s="15">
        <f>SUMIF(Accounts!A$10:A$84,C479,Accounts!A$10:A$84)</f>
        <v>0</v>
      </c>
      <c r="T479" s="15">
        <f t="shared" si="48"/>
        <v>0</v>
      </c>
      <c r="U479" s="15">
        <f t="shared" si="45"/>
        <v>0</v>
      </c>
    </row>
    <row r="480" spans="1:21">
      <c r="A480" s="56"/>
      <c r="B480" s="3"/>
      <c r="C480" s="216"/>
      <c r="D480" s="102"/>
      <c r="E480" s="102"/>
      <c r="F480" s="103"/>
      <c r="G480" s="131"/>
      <c r="H480" s="2"/>
      <c r="I480" s="107">
        <f>IF(F480="",SUMIF(Accounts!$A$10:$A$84,C480,Accounts!$D$10:$D$84),0)</f>
        <v>0</v>
      </c>
      <c r="J480" s="30">
        <f>IF(H480&lt;&gt;"",ROUND(H480*(1-F480-I480),2),IF(SETUP!$C$10&lt;&gt;"Y",0,IF(SUMIF(Accounts!A$10:A$84,C480,Accounts!Q$10:Q$84)=1,0,ROUND((D480-E480)*(1-F480-I480)/SETUP!$C$13,2))))</f>
        <v>0</v>
      </c>
      <c r="K480" s="14" t="str">
        <f>IF(SUM(C480:H480)=0,"",IF(T480=0,LOOKUP(C480,Accounts!$A$10:$A$84,Accounts!$B$10:$B$84),"Error!  Invalid Account Number"))</f>
        <v/>
      </c>
      <c r="L480" s="30">
        <f t="shared" si="44"/>
        <v>0</v>
      </c>
      <c r="M480" s="152">
        <f t="shared" si="47"/>
        <v>0</v>
      </c>
      <c r="N480" s="43"/>
      <c r="O480" s="92"/>
      <c r="P480" s="150"/>
      <c r="Q480" s="156">
        <f t="shared" si="49"/>
        <v>0</v>
      </c>
      <c r="R480" s="161">
        <f t="shared" si="46"/>
        <v>0</v>
      </c>
      <c r="S480" s="15">
        <f>SUMIF(Accounts!A$10:A$84,C480,Accounts!A$10:A$84)</f>
        <v>0</v>
      </c>
      <c r="T480" s="15">
        <f t="shared" si="48"/>
        <v>0</v>
      </c>
      <c r="U480" s="15">
        <f t="shared" si="45"/>
        <v>0</v>
      </c>
    </row>
    <row r="481" spans="1:21">
      <c r="A481" s="56"/>
      <c r="B481" s="3"/>
      <c r="C481" s="216"/>
      <c r="D481" s="102"/>
      <c r="E481" s="102"/>
      <c r="F481" s="103"/>
      <c r="G481" s="131"/>
      <c r="H481" s="2"/>
      <c r="I481" s="107">
        <f>IF(F481="",SUMIF(Accounts!$A$10:$A$84,C481,Accounts!$D$10:$D$84),0)</f>
        <v>0</v>
      </c>
      <c r="J481" s="30">
        <f>IF(H481&lt;&gt;"",ROUND(H481*(1-F481-I481),2),IF(SETUP!$C$10&lt;&gt;"Y",0,IF(SUMIF(Accounts!A$10:A$84,C481,Accounts!Q$10:Q$84)=1,0,ROUND((D481-E481)*(1-F481-I481)/SETUP!$C$13,2))))</f>
        <v>0</v>
      </c>
      <c r="K481" s="14" t="str">
        <f>IF(SUM(C481:H481)=0,"",IF(T481=0,LOOKUP(C481,Accounts!$A$10:$A$84,Accounts!$B$10:$B$84),"Error!  Invalid Account Number"))</f>
        <v/>
      </c>
      <c r="L481" s="30">
        <f t="shared" si="44"/>
        <v>0</v>
      </c>
      <c r="M481" s="152">
        <f t="shared" si="47"/>
        <v>0</v>
      </c>
      <c r="N481" s="43"/>
      <c r="O481" s="92"/>
      <c r="P481" s="150"/>
      <c r="Q481" s="156">
        <f t="shared" si="49"/>
        <v>0</v>
      </c>
      <c r="R481" s="161">
        <f t="shared" si="46"/>
        <v>0</v>
      </c>
      <c r="S481" s="15">
        <f>SUMIF(Accounts!A$10:A$84,C481,Accounts!A$10:A$84)</f>
        <v>0</v>
      </c>
      <c r="T481" s="15">
        <f t="shared" si="48"/>
        <v>0</v>
      </c>
      <c r="U481" s="15">
        <f t="shared" si="45"/>
        <v>0</v>
      </c>
    </row>
    <row r="482" spans="1:21">
      <c r="A482" s="56"/>
      <c r="B482" s="3"/>
      <c r="C482" s="216"/>
      <c r="D482" s="102"/>
      <c r="E482" s="102"/>
      <c r="F482" s="103"/>
      <c r="G482" s="131"/>
      <c r="H482" s="2"/>
      <c r="I482" s="107">
        <f>IF(F482="",SUMIF(Accounts!$A$10:$A$84,C482,Accounts!$D$10:$D$84),0)</f>
        <v>0</v>
      </c>
      <c r="J482" s="30">
        <f>IF(H482&lt;&gt;"",ROUND(H482*(1-F482-I482),2),IF(SETUP!$C$10&lt;&gt;"Y",0,IF(SUMIF(Accounts!A$10:A$84,C482,Accounts!Q$10:Q$84)=1,0,ROUND((D482-E482)*(1-F482-I482)/SETUP!$C$13,2))))</f>
        <v>0</v>
      </c>
      <c r="K482" s="14" t="str">
        <f>IF(SUM(C482:H482)=0,"",IF(T482=0,LOOKUP(C482,Accounts!$A$10:$A$84,Accounts!$B$10:$B$84),"Error!  Invalid Account Number"))</f>
        <v/>
      </c>
      <c r="L482" s="30">
        <f t="shared" si="44"/>
        <v>0</v>
      </c>
      <c r="M482" s="152">
        <f t="shared" si="47"/>
        <v>0</v>
      </c>
      <c r="N482" s="43"/>
      <c r="O482" s="92"/>
      <c r="P482" s="150"/>
      <c r="Q482" s="156">
        <f t="shared" si="49"/>
        <v>0</v>
      </c>
      <c r="R482" s="161">
        <f t="shared" si="46"/>
        <v>0</v>
      </c>
      <c r="S482" s="15">
        <f>SUMIF(Accounts!A$10:A$84,C482,Accounts!A$10:A$84)</f>
        <v>0</v>
      </c>
      <c r="T482" s="15">
        <f t="shared" si="48"/>
        <v>0</v>
      </c>
      <c r="U482" s="15">
        <f t="shared" si="45"/>
        <v>0</v>
      </c>
    </row>
    <row r="483" spans="1:21">
      <c r="A483" s="56"/>
      <c r="B483" s="3"/>
      <c r="C483" s="216"/>
      <c r="D483" s="102"/>
      <c r="E483" s="102"/>
      <c r="F483" s="103"/>
      <c r="G483" s="131"/>
      <c r="H483" s="2"/>
      <c r="I483" s="107">
        <f>IF(F483="",SUMIF(Accounts!$A$10:$A$84,C483,Accounts!$D$10:$D$84),0)</f>
        <v>0</v>
      </c>
      <c r="J483" s="30">
        <f>IF(H483&lt;&gt;"",ROUND(H483*(1-F483-I483),2),IF(SETUP!$C$10&lt;&gt;"Y",0,IF(SUMIF(Accounts!A$10:A$84,C483,Accounts!Q$10:Q$84)=1,0,ROUND((D483-E483)*(1-F483-I483)/SETUP!$C$13,2))))</f>
        <v>0</v>
      </c>
      <c r="K483" s="14" t="str">
        <f>IF(SUM(C483:H483)=0,"",IF(T483=0,LOOKUP(C483,Accounts!$A$10:$A$84,Accounts!$B$10:$B$84),"Error!  Invalid Account Number"))</f>
        <v/>
      </c>
      <c r="L483" s="30">
        <f t="shared" si="44"/>
        <v>0</v>
      </c>
      <c r="M483" s="152">
        <f t="shared" si="47"/>
        <v>0</v>
      </c>
      <c r="N483" s="43"/>
      <c r="O483" s="92"/>
      <c r="P483" s="150"/>
      <c r="Q483" s="156">
        <f t="shared" si="49"/>
        <v>0</v>
      </c>
      <c r="R483" s="161">
        <f t="shared" si="46"/>
        <v>0</v>
      </c>
      <c r="S483" s="15">
        <f>SUMIF(Accounts!A$10:A$84,C483,Accounts!A$10:A$84)</f>
        <v>0</v>
      </c>
      <c r="T483" s="15">
        <f t="shared" si="48"/>
        <v>0</v>
      </c>
      <c r="U483" s="15">
        <f t="shared" si="45"/>
        <v>0</v>
      </c>
    </row>
    <row r="484" spans="1:21">
      <c r="A484" s="56"/>
      <c r="B484" s="3"/>
      <c r="C484" s="216"/>
      <c r="D484" s="102"/>
      <c r="E484" s="102"/>
      <c r="F484" s="103"/>
      <c r="G484" s="131"/>
      <c r="H484" s="2"/>
      <c r="I484" s="107">
        <f>IF(F484="",SUMIF(Accounts!$A$10:$A$84,C484,Accounts!$D$10:$D$84),0)</f>
        <v>0</v>
      </c>
      <c r="J484" s="30">
        <f>IF(H484&lt;&gt;"",ROUND(H484*(1-F484-I484),2),IF(SETUP!$C$10&lt;&gt;"Y",0,IF(SUMIF(Accounts!A$10:A$84,C484,Accounts!Q$10:Q$84)=1,0,ROUND((D484-E484)*(1-F484-I484)/SETUP!$C$13,2))))</f>
        <v>0</v>
      </c>
      <c r="K484" s="14" t="str">
        <f>IF(SUM(C484:H484)=0,"",IF(T484=0,LOOKUP(C484,Accounts!$A$10:$A$84,Accounts!$B$10:$B$84),"Error!  Invalid Account Number"))</f>
        <v/>
      </c>
      <c r="L484" s="30">
        <f t="shared" si="44"/>
        <v>0</v>
      </c>
      <c r="M484" s="152">
        <f t="shared" si="47"/>
        <v>0</v>
      </c>
      <c r="N484" s="43"/>
      <c r="O484" s="92"/>
      <c r="P484" s="150"/>
      <c r="Q484" s="156">
        <f t="shared" si="49"/>
        <v>0</v>
      </c>
      <c r="R484" s="161">
        <f t="shared" si="46"/>
        <v>0</v>
      </c>
      <c r="S484" s="15">
        <f>SUMIF(Accounts!A$10:A$84,C484,Accounts!A$10:A$84)</f>
        <v>0</v>
      </c>
      <c r="T484" s="15">
        <f t="shared" si="48"/>
        <v>0</v>
      </c>
      <c r="U484" s="15">
        <f t="shared" si="45"/>
        <v>0</v>
      </c>
    </row>
    <row r="485" spans="1:21">
      <c r="A485" s="56"/>
      <c r="B485" s="3"/>
      <c r="C485" s="216"/>
      <c r="D485" s="102"/>
      <c r="E485" s="102"/>
      <c r="F485" s="103"/>
      <c r="G485" s="131"/>
      <c r="H485" s="2"/>
      <c r="I485" s="107">
        <f>IF(F485="",SUMIF(Accounts!$A$10:$A$84,C485,Accounts!$D$10:$D$84),0)</f>
        <v>0</v>
      </c>
      <c r="J485" s="30">
        <f>IF(H485&lt;&gt;"",ROUND(H485*(1-F485-I485),2),IF(SETUP!$C$10&lt;&gt;"Y",0,IF(SUMIF(Accounts!A$10:A$84,C485,Accounts!Q$10:Q$84)=1,0,ROUND((D485-E485)*(1-F485-I485)/SETUP!$C$13,2))))</f>
        <v>0</v>
      </c>
      <c r="K485" s="14" t="str">
        <f>IF(SUM(C485:H485)=0,"",IF(T485=0,LOOKUP(C485,Accounts!$A$10:$A$84,Accounts!$B$10:$B$84),"Error!  Invalid Account Number"))</f>
        <v/>
      </c>
      <c r="L485" s="30">
        <f t="shared" si="44"/>
        <v>0</v>
      </c>
      <c r="M485" s="152">
        <f t="shared" si="47"/>
        <v>0</v>
      </c>
      <c r="N485" s="43"/>
      <c r="O485" s="92"/>
      <c r="P485" s="150"/>
      <c r="Q485" s="156">
        <f t="shared" si="49"/>
        <v>0</v>
      </c>
      <c r="R485" s="161">
        <f t="shared" si="46"/>
        <v>0</v>
      </c>
      <c r="S485" s="15">
        <f>SUMIF(Accounts!A$10:A$84,C485,Accounts!A$10:A$84)</f>
        <v>0</v>
      </c>
      <c r="T485" s="15">
        <f t="shared" si="48"/>
        <v>0</v>
      </c>
      <c r="U485" s="15">
        <f t="shared" si="45"/>
        <v>0</v>
      </c>
    </row>
    <row r="486" spans="1:21">
      <c r="A486" s="56"/>
      <c r="B486" s="3"/>
      <c r="C486" s="216"/>
      <c r="D486" s="102"/>
      <c r="E486" s="102"/>
      <c r="F486" s="103"/>
      <c r="G486" s="131"/>
      <c r="H486" s="2"/>
      <c r="I486" s="107">
        <f>IF(F486="",SUMIF(Accounts!$A$10:$A$84,C486,Accounts!$D$10:$D$84),0)</f>
        <v>0</v>
      </c>
      <c r="J486" s="30">
        <f>IF(H486&lt;&gt;"",ROUND(H486*(1-F486-I486),2),IF(SETUP!$C$10&lt;&gt;"Y",0,IF(SUMIF(Accounts!A$10:A$84,C486,Accounts!Q$10:Q$84)=1,0,ROUND((D486-E486)*(1-F486-I486)/SETUP!$C$13,2))))</f>
        <v>0</v>
      </c>
      <c r="K486" s="14" t="str">
        <f>IF(SUM(C486:H486)=0,"",IF(T486=0,LOOKUP(C486,Accounts!$A$10:$A$84,Accounts!$B$10:$B$84),"Error!  Invalid Account Number"))</f>
        <v/>
      </c>
      <c r="L486" s="30">
        <f t="shared" si="44"/>
        <v>0</v>
      </c>
      <c r="M486" s="152">
        <f t="shared" si="47"/>
        <v>0</v>
      </c>
      <c r="N486" s="43"/>
      <c r="O486" s="92"/>
      <c r="P486" s="150"/>
      <c r="Q486" s="156">
        <f t="shared" si="49"/>
        <v>0</v>
      </c>
      <c r="R486" s="161">
        <f t="shared" si="46"/>
        <v>0</v>
      </c>
      <c r="S486" s="15">
        <f>SUMIF(Accounts!A$10:A$84,C486,Accounts!A$10:A$84)</f>
        <v>0</v>
      </c>
      <c r="T486" s="15">
        <f t="shared" si="48"/>
        <v>0</v>
      </c>
      <c r="U486" s="15">
        <f t="shared" si="45"/>
        <v>0</v>
      </c>
    </row>
    <row r="487" spans="1:21">
      <c r="A487" s="56"/>
      <c r="B487" s="3"/>
      <c r="C487" s="216"/>
      <c r="D487" s="102"/>
      <c r="E487" s="102"/>
      <c r="F487" s="103"/>
      <c r="G487" s="131"/>
      <c r="H487" s="2"/>
      <c r="I487" s="107">
        <f>IF(F487="",SUMIF(Accounts!$A$10:$A$84,C487,Accounts!$D$10:$D$84),0)</f>
        <v>0</v>
      </c>
      <c r="J487" s="30">
        <f>IF(H487&lt;&gt;"",ROUND(H487*(1-F487-I487),2),IF(SETUP!$C$10&lt;&gt;"Y",0,IF(SUMIF(Accounts!A$10:A$84,C487,Accounts!Q$10:Q$84)=1,0,ROUND((D487-E487)*(1-F487-I487)/SETUP!$C$13,2))))</f>
        <v>0</v>
      </c>
      <c r="K487" s="14" t="str">
        <f>IF(SUM(C487:H487)=0,"",IF(T487=0,LOOKUP(C487,Accounts!$A$10:$A$84,Accounts!$B$10:$B$84),"Error!  Invalid Account Number"))</f>
        <v/>
      </c>
      <c r="L487" s="30">
        <f t="shared" si="44"/>
        <v>0</v>
      </c>
      <c r="M487" s="152">
        <f t="shared" si="47"/>
        <v>0</v>
      </c>
      <c r="N487" s="43"/>
      <c r="O487" s="92"/>
      <c r="P487" s="150"/>
      <c r="Q487" s="156">
        <f t="shared" si="49"/>
        <v>0</v>
      </c>
      <c r="R487" s="161">
        <f t="shared" si="46"/>
        <v>0</v>
      </c>
      <c r="S487" s="15">
        <f>SUMIF(Accounts!A$10:A$84,C487,Accounts!A$10:A$84)</f>
        <v>0</v>
      </c>
      <c r="T487" s="15">
        <f t="shared" si="48"/>
        <v>0</v>
      </c>
      <c r="U487" s="15">
        <f t="shared" si="45"/>
        <v>0</v>
      </c>
    </row>
    <row r="488" spans="1:21">
      <c r="A488" s="56"/>
      <c r="B488" s="3"/>
      <c r="C488" s="216"/>
      <c r="D488" s="102"/>
      <c r="E488" s="102"/>
      <c r="F488" s="103"/>
      <c r="G488" s="131"/>
      <c r="H488" s="2"/>
      <c r="I488" s="107">
        <f>IF(F488="",SUMIF(Accounts!$A$10:$A$84,C488,Accounts!$D$10:$D$84),0)</f>
        <v>0</v>
      </c>
      <c r="J488" s="30">
        <f>IF(H488&lt;&gt;"",ROUND(H488*(1-F488-I488),2),IF(SETUP!$C$10&lt;&gt;"Y",0,IF(SUMIF(Accounts!A$10:A$84,C488,Accounts!Q$10:Q$84)=1,0,ROUND((D488-E488)*(1-F488-I488)/SETUP!$C$13,2))))</f>
        <v>0</v>
      </c>
      <c r="K488" s="14" t="str">
        <f>IF(SUM(C488:H488)=0,"",IF(T488=0,LOOKUP(C488,Accounts!$A$10:$A$84,Accounts!$B$10:$B$84),"Error!  Invalid Account Number"))</f>
        <v/>
      </c>
      <c r="L488" s="30">
        <f t="shared" si="44"/>
        <v>0</v>
      </c>
      <c r="M488" s="152">
        <f t="shared" si="47"/>
        <v>0</v>
      </c>
      <c r="N488" s="43"/>
      <c r="O488" s="92"/>
      <c r="P488" s="150"/>
      <c r="Q488" s="156">
        <f t="shared" si="49"/>
        <v>0</v>
      </c>
      <c r="R488" s="161">
        <f t="shared" si="46"/>
        <v>0</v>
      </c>
      <c r="S488" s="15">
        <f>SUMIF(Accounts!A$10:A$84,C488,Accounts!A$10:A$84)</f>
        <v>0</v>
      </c>
      <c r="T488" s="15">
        <f t="shared" si="48"/>
        <v>0</v>
      </c>
      <c r="U488" s="15">
        <f t="shared" si="45"/>
        <v>0</v>
      </c>
    </row>
    <row r="489" spans="1:21">
      <c r="A489" s="56"/>
      <c r="B489" s="3"/>
      <c r="C489" s="216"/>
      <c r="D489" s="102"/>
      <c r="E489" s="102"/>
      <c r="F489" s="103"/>
      <c r="G489" s="131"/>
      <c r="H489" s="2"/>
      <c r="I489" s="107">
        <f>IF(F489="",SUMIF(Accounts!$A$10:$A$84,C489,Accounts!$D$10:$D$84),0)</f>
        <v>0</v>
      </c>
      <c r="J489" s="30">
        <f>IF(H489&lt;&gt;"",ROUND(H489*(1-F489-I489),2),IF(SETUP!$C$10&lt;&gt;"Y",0,IF(SUMIF(Accounts!A$10:A$84,C489,Accounts!Q$10:Q$84)=1,0,ROUND((D489-E489)*(1-F489-I489)/SETUP!$C$13,2))))</f>
        <v>0</v>
      </c>
      <c r="K489" s="14" t="str">
        <f>IF(SUM(C489:H489)=0,"",IF(T489=0,LOOKUP(C489,Accounts!$A$10:$A$84,Accounts!$B$10:$B$84),"Error!  Invalid Account Number"))</f>
        <v/>
      </c>
      <c r="L489" s="30">
        <f t="shared" si="44"/>
        <v>0</v>
      </c>
      <c r="M489" s="152">
        <f t="shared" si="47"/>
        <v>0</v>
      </c>
      <c r="N489" s="43"/>
      <c r="O489" s="92"/>
      <c r="P489" s="150"/>
      <c r="Q489" s="156">
        <f t="shared" si="49"/>
        <v>0</v>
      </c>
      <c r="R489" s="161">
        <f t="shared" si="46"/>
        <v>0</v>
      </c>
      <c r="S489" s="15">
        <f>SUMIF(Accounts!A$10:A$84,C489,Accounts!A$10:A$84)</f>
        <v>0</v>
      </c>
      <c r="T489" s="15">
        <f t="shared" si="48"/>
        <v>0</v>
      </c>
      <c r="U489" s="15">
        <f t="shared" si="45"/>
        <v>0</v>
      </c>
    </row>
    <row r="490" spans="1:21">
      <c r="A490" s="56"/>
      <c r="B490" s="3"/>
      <c r="C490" s="216"/>
      <c r="D490" s="102"/>
      <c r="E490" s="102"/>
      <c r="F490" s="103"/>
      <c r="G490" s="131"/>
      <c r="H490" s="2"/>
      <c r="I490" s="107">
        <f>IF(F490="",SUMIF(Accounts!$A$10:$A$84,C490,Accounts!$D$10:$D$84),0)</f>
        <v>0</v>
      </c>
      <c r="J490" s="30">
        <f>IF(H490&lt;&gt;"",ROUND(H490*(1-F490-I490),2),IF(SETUP!$C$10&lt;&gt;"Y",0,IF(SUMIF(Accounts!A$10:A$84,C490,Accounts!Q$10:Q$84)=1,0,ROUND((D490-E490)*(1-F490-I490)/SETUP!$C$13,2))))</f>
        <v>0</v>
      </c>
      <c r="K490" s="14" t="str">
        <f>IF(SUM(C490:H490)=0,"",IF(T490=0,LOOKUP(C490,Accounts!$A$10:$A$84,Accounts!$B$10:$B$84),"Error!  Invalid Account Number"))</f>
        <v/>
      </c>
      <c r="L490" s="30">
        <f t="shared" si="44"/>
        <v>0</v>
      </c>
      <c r="M490" s="152">
        <f t="shared" si="47"/>
        <v>0</v>
      </c>
      <c r="N490" s="43"/>
      <c r="O490" s="92"/>
      <c r="P490" s="150"/>
      <c r="Q490" s="156">
        <f t="shared" si="49"/>
        <v>0</v>
      </c>
      <c r="R490" s="161">
        <f t="shared" si="46"/>
        <v>0</v>
      </c>
      <c r="S490" s="15">
        <f>SUMIF(Accounts!A$10:A$84,C490,Accounts!A$10:A$84)</f>
        <v>0</v>
      </c>
      <c r="T490" s="15">
        <f t="shared" si="48"/>
        <v>0</v>
      </c>
      <c r="U490" s="15">
        <f t="shared" si="45"/>
        <v>0</v>
      </c>
    </row>
    <row r="491" spans="1:21">
      <c r="A491" s="56"/>
      <c r="B491" s="3"/>
      <c r="C491" s="216"/>
      <c r="D491" s="102"/>
      <c r="E491" s="102"/>
      <c r="F491" s="103"/>
      <c r="G491" s="131"/>
      <c r="H491" s="2"/>
      <c r="I491" s="107">
        <f>IF(F491="",SUMIF(Accounts!$A$10:$A$84,C491,Accounts!$D$10:$D$84),0)</f>
        <v>0</v>
      </c>
      <c r="J491" s="30">
        <f>IF(H491&lt;&gt;"",ROUND(H491*(1-F491-I491),2),IF(SETUP!$C$10&lt;&gt;"Y",0,IF(SUMIF(Accounts!A$10:A$84,C491,Accounts!Q$10:Q$84)=1,0,ROUND((D491-E491)*(1-F491-I491)/SETUP!$C$13,2))))</f>
        <v>0</v>
      </c>
      <c r="K491" s="14" t="str">
        <f>IF(SUM(C491:H491)=0,"",IF(T491=0,LOOKUP(C491,Accounts!$A$10:$A$84,Accounts!$B$10:$B$84),"Error!  Invalid Account Number"))</f>
        <v/>
      </c>
      <c r="L491" s="30">
        <f t="shared" si="44"/>
        <v>0</v>
      </c>
      <c r="M491" s="152">
        <f t="shared" si="47"/>
        <v>0</v>
      </c>
      <c r="N491" s="43"/>
      <c r="O491" s="92"/>
      <c r="P491" s="150"/>
      <c r="Q491" s="156">
        <f t="shared" si="49"/>
        <v>0</v>
      </c>
      <c r="R491" s="161">
        <f t="shared" si="46"/>
        <v>0</v>
      </c>
      <c r="S491" s="15">
        <f>SUMIF(Accounts!A$10:A$84,C491,Accounts!A$10:A$84)</f>
        <v>0</v>
      </c>
      <c r="T491" s="15">
        <f t="shared" si="48"/>
        <v>0</v>
      </c>
      <c r="U491" s="15">
        <f t="shared" si="45"/>
        <v>0</v>
      </c>
    </row>
    <row r="492" spans="1:21">
      <c r="A492" s="56"/>
      <c r="B492" s="3"/>
      <c r="C492" s="216"/>
      <c r="D492" s="102"/>
      <c r="E492" s="102"/>
      <c r="F492" s="103"/>
      <c r="G492" s="131"/>
      <c r="H492" s="2"/>
      <c r="I492" s="107">
        <f>IF(F492="",SUMIF(Accounts!$A$10:$A$84,C492,Accounts!$D$10:$D$84),0)</f>
        <v>0</v>
      </c>
      <c r="J492" s="30">
        <f>IF(H492&lt;&gt;"",ROUND(H492*(1-F492-I492),2),IF(SETUP!$C$10&lt;&gt;"Y",0,IF(SUMIF(Accounts!A$10:A$84,C492,Accounts!Q$10:Q$84)=1,0,ROUND((D492-E492)*(1-F492-I492)/SETUP!$C$13,2))))</f>
        <v>0</v>
      </c>
      <c r="K492" s="14" t="str">
        <f>IF(SUM(C492:H492)=0,"",IF(T492=0,LOOKUP(C492,Accounts!$A$10:$A$84,Accounts!$B$10:$B$84),"Error!  Invalid Account Number"))</f>
        <v/>
      </c>
      <c r="L492" s="30">
        <f t="shared" si="44"/>
        <v>0</v>
      </c>
      <c r="M492" s="152">
        <f t="shared" si="47"/>
        <v>0</v>
      </c>
      <c r="N492" s="43"/>
      <c r="O492" s="92"/>
      <c r="P492" s="150"/>
      <c r="Q492" s="156">
        <f t="shared" si="49"/>
        <v>0</v>
      </c>
      <c r="R492" s="161">
        <f t="shared" si="46"/>
        <v>0</v>
      </c>
      <c r="S492" s="15">
        <f>SUMIF(Accounts!A$10:A$84,C492,Accounts!A$10:A$84)</f>
        <v>0</v>
      </c>
      <c r="T492" s="15">
        <f t="shared" si="48"/>
        <v>0</v>
      </c>
      <c r="U492" s="15">
        <f t="shared" si="45"/>
        <v>0</v>
      </c>
    </row>
    <row r="493" spans="1:21">
      <c r="A493" s="56"/>
      <c r="B493" s="3"/>
      <c r="C493" s="216"/>
      <c r="D493" s="102"/>
      <c r="E493" s="102"/>
      <c r="F493" s="103"/>
      <c r="G493" s="131"/>
      <c r="H493" s="2"/>
      <c r="I493" s="107">
        <f>IF(F493="",SUMIF(Accounts!$A$10:$A$84,C493,Accounts!$D$10:$D$84),0)</f>
        <v>0</v>
      </c>
      <c r="J493" s="30">
        <f>IF(H493&lt;&gt;"",ROUND(H493*(1-F493-I493),2),IF(SETUP!$C$10&lt;&gt;"Y",0,IF(SUMIF(Accounts!A$10:A$84,C493,Accounts!Q$10:Q$84)=1,0,ROUND((D493-E493)*(1-F493-I493)/SETUP!$C$13,2))))</f>
        <v>0</v>
      </c>
      <c r="K493" s="14" t="str">
        <f>IF(SUM(C493:H493)=0,"",IF(T493=0,LOOKUP(C493,Accounts!$A$10:$A$84,Accounts!$B$10:$B$84),"Error!  Invalid Account Number"))</f>
        <v/>
      </c>
      <c r="L493" s="30">
        <f t="shared" si="44"/>
        <v>0</v>
      </c>
      <c r="M493" s="152">
        <f t="shared" si="47"/>
        <v>0</v>
      </c>
      <c r="N493" s="43"/>
      <c r="O493" s="92"/>
      <c r="P493" s="150"/>
      <c r="Q493" s="156">
        <f t="shared" si="49"/>
        <v>0</v>
      </c>
      <c r="R493" s="161">
        <f t="shared" si="46"/>
        <v>0</v>
      </c>
      <c r="S493" s="15">
        <f>SUMIF(Accounts!A$10:A$84,C493,Accounts!A$10:A$84)</f>
        <v>0</v>
      </c>
      <c r="T493" s="15">
        <f t="shared" si="48"/>
        <v>0</v>
      </c>
      <c r="U493" s="15">
        <f t="shared" si="45"/>
        <v>0</v>
      </c>
    </row>
    <row r="494" spans="1:21">
      <c r="A494" s="56"/>
      <c r="B494" s="3"/>
      <c r="C494" s="216"/>
      <c r="D494" s="102"/>
      <c r="E494" s="102"/>
      <c r="F494" s="103"/>
      <c r="G494" s="131"/>
      <c r="H494" s="2"/>
      <c r="I494" s="107">
        <f>IF(F494="",SUMIF(Accounts!$A$10:$A$84,C494,Accounts!$D$10:$D$84),0)</f>
        <v>0</v>
      </c>
      <c r="J494" s="30">
        <f>IF(H494&lt;&gt;"",ROUND(H494*(1-F494-I494),2),IF(SETUP!$C$10&lt;&gt;"Y",0,IF(SUMIF(Accounts!A$10:A$84,C494,Accounts!Q$10:Q$84)=1,0,ROUND((D494-E494)*(1-F494-I494)/SETUP!$C$13,2))))</f>
        <v>0</v>
      </c>
      <c r="K494" s="14" t="str">
        <f>IF(SUM(C494:H494)=0,"",IF(T494=0,LOOKUP(C494,Accounts!$A$10:$A$84,Accounts!$B$10:$B$84),"Error!  Invalid Account Number"))</f>
        <v/>
      </c>
      <c r="L494" s="30">
        <f t="shared" si="44"/>
        <v>0</v>
      </c>
      <c r="M494" s="152">
        <f t="shared" si="47"/>
        <v>0</v>
      </c>
      <c r="N494" s="43"/>
      <c r="O494" s="92"/>
      <c r="P494" s="150"/>
      <c r="Q494" s="156">
        <f t="shared" si="49"/>
        <v>0</v>
      </c>
      <c r="R494" s="161">
        <f t="shared" si="46"/>
        <v>0</v>
      </c>
      <c r="S494" s="15">
        <f>SUMIF(Accounts!A$10:A$84,C494,Accounts!A$10:A$84)</f>
        <v>0</v>
      </c>
      <c r="T494" s="15">
        <f t="shared" si="48"/>
        <v>0</v>
      </c>
      <c r="U494" s="15">
        <f t="shared" si="45"/>
        <v>0</v>
      </c>
    </row>
    <row r="495" spans="1:21">
      <c r="A495" s="56"/>
      <c r="B495" s="3"/>
      <c r="C495" s="216"/>
      <c r="D495" s="102"/>
      <c r="E495" s="102"/>
      <c r="F495" s="103"/>
      <c r="G495" s="131"/>
      <c r="H495" s="2"/>
      <c r="I495" s="107">
        <f>IF(F495="",SUMIF(Accounts!$A$10:$A$84,C495,Accounts!$D$10:$D$84),0)</f>
        <v>0</v>
      </c>
      <c r="J495" s="30">
        <f>IF(H495&lt;&gt;"",ROUND(H495*(1-F495-I495),2),IF(SETUP!$C$10&lt;&gt;"Y",0,IF(SUMIF(Accounts!A$10:A$84,C495,Accounts!Q$10:Q$84)=1,0,ROUND((D495-E495)*(1-F495-I495)/SETUP!$C$13,2))))</f>
        <v>0</v>
      </c>
      <c r="K495" s="14" t="str">
        <f>IF(SUM(C495:H495)=0,"",IF(T495=0,LOOKUP(C495,Accounts!$A$10:$A$84,Accounts!$B$10:$B$84),"Error!  Invalid Account Number"))</f>
        <v/>
      </c>
      <c r="L495" s="30">
        <f t="shared" si="44"/>
        <v>0</v>
      </c>
      <c r="M495" s="152">
        <f t="shared" si="47"/>
        <v>0</v>
      </c>
      <c r="N495" s="43"/>
      <c r="O495" s="92"/>
      <c r="P495" s="150"/>
      <c r="Q495" s="156">
        <f t="shared" si="49"/>
        <v>0</v>
      </c>
      <c r="R495" s="161">
        <f t="shared" si="46"/>
        <v>0</v>
      </c>
      <c r="S495" s="15">
        <f>SUMIF(Accounts!A$10:A$84,C495,Accounts!A$10:A$84)</f>
        <v>0</v>
      </c>
      <c r="T495" s="15">
        <f t="shared" si="48"/>
        <v>0</v>
      </c>
      <c r="U495" s="15">
        <f t="shared" si="45"/>
        <v>0</v>
      </c>
    </row>
    <row r="496" spans="1:21">
      <c r="A496" s="56"/>
      <c r="B496" s="3"/>
      <c r="C496" s="216"/>
      <c r="D496" s="102"/>
      <c r="E496" s="102"/>
      <c r="F496" s="103"/>
      <c r="G496" s="131"/>
      <c r="H496" s="2"/>
      <c r="I496" s="107">
        <f>IF(F496="",SUMIF(Accounts!$A$10:$A$84,C496,Accounts!$D$10:$D$84),0)</f>
        <v>0</v>
      </c>
      <c r="J496" s="30">
        <f>IF(H496&lt;&gt;"",ROUND(H496*(1-F496-I496),2),IF(SETUP!$C$10&lt;&gt;"Y",0,IF(SUMIF(Accounts!A$10:A$84,C496,Accounts!Q$10:Q$84)=1,0,ROUND((D496-E496)*(1-F496-I496)/SETUP!$C$13,2))))</f>
        <v>0</v>
      </c>
      <c r="K496" s="14" t="str">
        <f>IF(SUM(C496:H496)=0,"",IF(T496=0,LOOKUP(C496,Accounts!$A$10:$A$84,Accounts!$B$10:$B$84),"Error!  Invalid Account Number"))</f>
        <v/>
      </c>
      <c r="L496" s="30">
        <f t="shared" si="44"/>
        <v>0</v>
      </c>
      <c r="M496" s="152">
        <f t="shared" si="47"/>
        <v>0</v>
      </c>
      <c r="N496" s="43"/>
      <c r="O496" s="92"/>
      <c r="P496" s="150"/>
      <c r="Q496" s="156">
        <f t="shared" si="49"/>
        <v>0</v>
      </c>
      <c r="R496" s="161">
        <f t="shared" si="46"/>
        <v>0</v>
      </c>
      <c r="S496" s="15">
        <f>SUMIF(Accounts!A$10:A$84,C496,Accounts!A$10:A$84)</f>
        <v>0</v>
      </c>
      <c r="T496" s="15">
        <f t="shared" si="48"/>
        <v>0</v>
      </c>
      <c r="U496" s="15">
        <f t="shared" si="45"/>
        <v>0</v>
      </c>
    </row>
    <row r="497" spans="1:21">
      <c r="A497" s="56"/>
      <c r="B497" s="3"/>
      <c r="C497" s="216"/>
      <c r="D497" s="102"/>
      <c r="E497" s="102"/>
      <c r="F497" s="103"/>
      <c r="G497" s="131"/>
      <c r="H497" s="2"/>
      <c r="I497" s="107">
        <f>IF(F497="",SUMIF(Accounts!$A$10:$A$84,C497,Accounts!$D$10:$D$84),0)</f>
        <v>0</v>
      </c>
      <c r="J497" s="30">
        <f>IF(H497&lt;&gt;"",ROUND(H497*(1-F497-I497),2),IF(SETUP!$C$10&lt;&gt;"Y",0,IF(SUMIF(Accounts!A$10:A$84,C497,Accounts!Q$10:Q$84)=1,0,ROUND((D497-E497)*(1-F497-I497)/SETUP!$C$13,2))))</f>
        <v>0</v>
      </c>
      <c r="K497" s="14" t="str">
        <f>IF(SUM(C497:H497)=0,"",IF(T497=0,LOOKUP(C497,Accounts!$A$10:$A$84,Accounts!$B$10:$B$84),"Error!  Invalid Account Number"))</f>
        <v/>
      </c>
      <c r="L497" s="30">
        <f t="shared" si="44"/>
        <v>0</v>
      </c>
      <c r="M497" s="152">
        <f t="shared" si="47"/>
        <v>0</v>
      </c>
      <c r="N497" s="43"/>
      <c r="O497" s="92"/>
      <c r="P497" s="150"/>
      <c r="Q497" s="156">
        <f t="shared" si="49"/>
        <v>0</v>
      </c>
      <c r="R497" s="161">
        <f t="shared" si="46"/>
        <v>0</v>
      </c>
      <c r="S497" s="15">
        <f>SUMIF(Accounts!A$10:A$84,C497,Accounts!A$10:A$84)</f>
        <v>0</v>
      </c>
      <c r="T497" s="15">
        <f t="shared" si="48"/>
        <v>0</v>
      </c>
      <c r="U497" s="15">
        <f t="shared" si="45"/>
        <v>0</v>
      </c>
    </row>
    <row r="498" spans="1:21">
      <c r="A498" s="56"/>
      <c r="B498" s="3"/>
      <c r="C498" s="216"/>
      <c r="D498" s="102"/>
      <c r="E498" s="102"/>
      <c r="F498" s="103"/>
      <c r="G498" s="131"/>
      <c r="H498" s="2"/>
      <c r="I498" s="107">
        <f>IF(F498="",SUMIF(Accounts!$A$10:$A$84,C498,Accounts!$D$10:$D$84),0)</f>
        <v>0</v>
      </c>
      <c r="J498" s="30">
        <f>IF(H498&lt;&gt;"",ROUND(H498*(1-F498-I498),2),IF(SETUP!$C$10&lt;&gt;"Y",0,IF(SUMIF(Accounts!A$10:A$84,C498,Accounts!Q$10:Q$84)=1,0,ROUND((D498-E498)*(1-F498-I498)/SETUP!$C$13,2))))</f>
        <v>0</v>
      </c>
      <c r="K498" s="14" t="str">
        <f>IF(SUM(C498:H498)=0,"",IF(T498=0,LOOKUP(C498,Accounts!$A$10:$A$84,Accounts!$B$10:$B$84),"Error!  Invalid Account Number"))</f>
        <v/>
      </c>
      <c r="L498" s="30">
        <f t="shared" si="44"/>
        <v>0</v>
      </c>
      <c r="M498" s="152">
        <f t="shared" si="47"/>
        <v>0</v>
      </c>
      <c r="N498" s="43"/>
      <c r="O498" s="92"/>
      <c r="P498" s="150"/>
      <c r="Q498" s="156">
        <f t="shared" si="49"/>
        <v>0</v>
      </c>
      <c r="R498" s="161">
        <f t="shared" si="46"/>
        <v>0</v>
      </c>
      <c r="S498" s="15">
        <f>SUMIF(Accounts!A$10:A$84,C498,Accounts!A$10:A$84)</f>
        <v>0</v>
      </c>
      <c r="T498" s="15">
        <f t="shared" si="48"/>
        <v>0</v>
      </c>
      <c r="U498" s="15">
        <f t="shared" si="45"/>
        <v>0</v>
      </c>
    </row>
    <row r="499" spans="1:21">
      <c r="A499" s="56"/>
      <c r="B499" s="3"/>
      <c r="C499" s="216"/>
      <c r="D499" s="102"/>
      <c r="E499" s="102"/>
      <c r="F499" s="103"/>
      <c r="G499" s="131"/>
      <c r="H499" s="2"/>
      <c r="I499" s="107">
        <f>IF(F499="",SUMIF(Accounts!$A$10:$A$84,C499,Accounts!$D$10:$D$84),0)</f>
        <v>0</v>
      </c>
      <c r="J499" s="30">
        <f>IF(H499&lt;&gt;"",ROUND(H499*(1-F499-I499),2),IF(SETUP!$C$10&lt;&gt;"Y",0,IF(SUMIF(Accounts!A$10:A$84,C499,Accounts!Q$10:Q$84)=1,0,ROUND((D499-E499)*(1-F499-I499)/SETUP!$C$13,2))))</f>
        <v>0</v>
      </c>
      <c r="K499" s="14" t="str">
        <f>IF(SUM(C499:H499)=0,"",IF(T499=0,LOOKUP(C499,Accounts!$A$10:$A$84,Accounts!$B$10:$B$84),"Error!  Invalid Account Number"))</f>
        <v/>
      </c>
      <c r="L499" s="30">
        <f t="shared" si="44"/>
        <v>0</v>
      </c>
      <c r="M499" s="152">
        <f t="shared" si="47"/>
        <v>0</v>
      </c>
      <c r="N499" s="43"/>
      <c r="O499" s="92"/>
      <c r="P499" s="150"/>
      <c r="Q499" s="156">
        <f t="shared" si="49"/>
        <v>0</v>
      </c>
      <c r="R499" s="161">
        <f t="shared" si="46"/>
        <v>0</v>
      </c>
      <c r="S499" s="15">
        <f>SUMIF(Accounts!A$10:A$84,C499,Accounts!A$10:A$84)</f>
        <v>0</v>
      </c>
      <c r="T499" s="15">
        <f t="shared" si="48"/>
        <v>0</v>
      </c>
      <c r="U499" s="15">
        <f t="shared" si="45"/>
        <v>0</v>
      </c>
    </row>
    <row r="500" spans="1:21">
      <c r="A500" s="56"/>
      <c r="B500" s="3"/>
      <c r="C500" s="216"/>
      <c r="D500" s="102"/>
      <c r="E500" s="102"/>
      <c r="F500" s="103"/>
      <c r="G500" s="131"/>
      <c r="H500" s="2"/>
      <c r="I500" s="107">
        <f>IF(F500="",SUMIF(Accounts!$A$10:$A$84,C500,Accounts!$D$10:$D$84),0)</f>
        <v>0</v>
      </c>
      <c r="J500" s="30">
        <f>IF(H500&lt;&gt;"",ROUND(H500*(1-F500-I500),2),IF(SETUP!$C$10&lt;&gt;"Y",0,IF(SUMIF(Accounts!A$10:A$84,C500,Accounts!Q$10:Q$84)=1,0,ROUND((D500-E500)*(1-F500-I500)/SETUP!$C$13,2))))</f>
        <v>0</v>
      </c>
      <c r="K500" s="14" t="str">
        <f>IF(SUM(C500:H500)=0,"",IF(T500=0,LOOKUP(C500,Accounts!$A$10:$A$84,Accounts!$B$10:$B$84),"Error!  Invalid Account Number"))</f>
        <v/>
      </c>
      <c r="L500" s="30">
        <f t="shared" si="44"/>
        <v>0</v>
      </c>
      <c r="M500" s="152">
        <f t="shared" si="47"/>
        <v>0</v>
      </c>
      <c r="N500" s="43"/>
      <c r="O500" s="92"/>
      <c r="P500" s="150"/>
      <c r="Q500" s="156">
        <f t="shared" si="49"/>
        <v>0</v>
      </c>
      <c r="R500" s="161">
        <f t="shared" si="46"/>
        <v>0</v>
      </c>
      <c r="S500" s="15">
        <f>SUMIF(Accounts!A$10:A$84,C500,Accounts!A$10:A$84)</f>
        <v>0</v>
      </c>
      <c r="T500" s="15">
        <f t="shared" si="48"/>
        <v>0</v>
      </c>
      <c r="U500" s="15">
        <f t="shared" si="45"/>
        <v>0</v>
      </c>
    </row>
    <row r="501" spans="1:21">
      <c r="A501" s="56"/>
      <c r="B501" s="3"/>
      <c r="C501" s="216"/>
      <c r="D501" s="102"/>
      <c r="E501" s="102"/>
      <c r="F501" s="103"/>
      <c r="G501" s="131"/>
      <c r="H501" s="2"/>
      <c r="I501" s="107">
        <f>IF(F501="",SUMIF(Accounts!$A$10:$A$84,C501,Accounts!$D$10:$D$84),0)</f>
        <v>0</v>
      </c>
      <c r="J501" s="30">
        <f>IF(H501&lt;&gt;"",ROUND(H501*(1-F501-I501),2),IF(SETUP!$C$10&lt;&gt;"Y",0,IF(SUMIF(Accounts!A$10:A$84,C501,Accounts!Q$10:Q$84)=1,0,ROUND((D501-E501)*(1-F501-I501)/SETUP!$C$13,2))))</f>
        <v>0</v>
      </c>
      <c r="K501" s="14" t="str">
        <f>IF(SUM(C501:H501)=0,"",IF(T501=0,LOOKUP(C501,Accounts!$A$10:$A$84,Accounts!$B$10:$B$84),"Error!  Invalid Account Number"))</f>
        <v/>
      </c>
      <c r="L501" s="30">
        <f t="shared" si="44"/>
        <v>0</v>
      </c>
      <c r="M501" s="152">
        <f t="shared" si="47"/>
        <v>0</v>
      </c>
      <c r="N501" s="43"/>
      <c r="O501" s="92"/>
      <c r="P501" s="150"/>
      <c r="Q501" s="156">
        <f t="shared" si="49"/>
        <v>0</v>
      </c>
      <c r="R501" s="161">
        <f t="shared" si="46"/>
        <v>0</v>
      </c>
      <c r="S501" s="15">
        <f>SUMIF(Accounts!A$10:A$84,C501,Accounts!A$10:A$84)</f>
        <v>0</v>
      </c>
      <c r="T501" s="15">
        <f t="shared" si="48"/>
        <v>0</v>
      </c>
      <c r="U501" s="15">
        <f t="shared" si="45"/>
        <v>0</v>
      </c>
    </row>
    <row r="502" spans="1:21">
      <c r="A502" s="56"/>
      <c r="B502" s="3"/>
      <c r="C502" s="216"/>
      <c r="D502" s="102"/>
      <c r="E502" s="102"/>
      <c r="F502" s="103"/>
      <c r="G502" s="131"/>
      <c r="H502" s="2"/>
      <c r="I502" s="107">
        <f>IF(F502="",SUMIF(Accounts!$A$10:$A$84,C502,Accounts!$D$10:$D$84),0)</f>
        <v>0</v>
      </c>
      <c r="J502" s="30">
        <f>IF(H502&lt;&gt;"",ROUND(H502*(1-F502-I502),2),IF(SETUP!$C$10&lt;&gt;"Y",0,IF(SUMIF(Accounts!A$10:A$84,C502,Accounts!Q$10:Q$84)=1,0,ROUND((D502-E502)*(1-F502-I502)/SETUP!$C$13,2))))</f>
        <v>0</v>
      </c>
      <c r="K502" s="14" t="str">
        <f>IF(SUM(C502:H502)=0,"",IF(T502=0,LOOKUP(C502,Accounts!$A$10:$A$84,Accounts!$B$10:$B$84),"Error!  Invalid Account Number"))</f>
        <v/>
      </c>
      <c r="L502" s="30">
        <f t="shared" si="44"/>
        <v>0</v>
      </c>
      <c r="M502" s="152">
        <f t="shared" si="47"/>
        <v>0</v>
      </c>
      <c r="N502" s="43"/>
      <c r="O502" s="92"/>
      <c r="P502" s="150"/>
      <c r="Q502" s="156">
        <f t="shared" si="49"/>
        <v>0</v>
      </c>
      <c r="R502" s="161">
        <f t="shared" si="46"/>
        <v>0</v>
      </c>
      <c r="S502" s="15">
        <f>SUMIF(Accounts!A$10:A$84,C502,Accounts!A$10:A$84)</f>
        <v>0</v>
      </c>
      <c r="T502" s="15">
        <f t="shared" si="48"/>
        <v>0</v>
      </c>
      <c r="U502" s="15">
        <f t="shared" si="45"/>
        <v>0</v>
      </c>
    </row>
    <row r="503" spans="1:21">
      <c r="A503" s="56"/>
      <c r="B503" s="3"/>
      <c r="C503" s="216"/>
      <c r="D503" s="102"/>
      <c r="E503" s="102"/>
      <c r="F503" s="103"/>
      <c r="G503" s="131"/>
      <c r="H503" s="2"/>
      <c r="I503" s="107">
        <f>IF(F503="",SUMIF(Accounts!$A$10:$A$84,C503,Accounts!$D$10:$D$84),0)</f>
        <v>0</v>
      </c>
      <c r="J503" s="30">
        <f>IF(H503&lt;&gt;"",ROUND(H503*(1-F503-I503),2),IF(SETUP!$C$10&lt;&gt;"Y",0,IF(SUMIF(Accounts!A$10:A$84,C503,Accounts!Q$10:Q$84)=1,0,ROUND((D503-E503)*(1-F503-I503)/SETUP!$C$13,2))))</f>
        <v>0</v>
      </c>
      <c r="K503" s="14" t="str">
        <f>IF(SUM(C503:H503)=0,"",IF(T503=0,LOOKUP(C503,Accounts!$A$10:$A$84,Accounts!$B$10:$B$84),"Error!  Invalid Account Number"))</f>
        <v/>
      </c>
      <c r="L503" s="30">
        <f t="shared" si="44"/>
        <v>0</v>
      </c>
      <c r="M503" s="152">
        <f t="shared" si="47"/>
        <v>0</v>
      </c>
      <c r="N503" s="43"/>
      <c r="O503" s="92"/>
      <c r="P503" s="150"/>
      <c r="Q503" s="156">
        <f t="shared" si="49"/>
        <v>0</v>
      </c>
      <c r="R503" s="161">
        <f t="shared" si="46"/>
        <v>0</v>
      </c>
      <c r="S503" s="15">
        <f>SUMIF(Accounts!A$10:A$84,C503,Accounts!A$10:A$84)</f>
        <v>0</v>
      </c>
      <c r="T503" s="15">
        <f t="shared" si="48"/>
        <v>0</v>
      </c>
      <c r="U503" s="15">
        <f t="shared" si="45"/>
        <v>0</v>
      </c>
    </row>
    <row r="504" spans="1:21">
      <c r="A504" s="56"/>
      <c r="B504" s="3"/>
      <c r="C504" s="216"/>
      <c r="D504" s="102"/>
      <c r="E504" s="102"/>
      <c r="F504" s="103"/>
      <c r="G504" s="131"/>
      <c r="H504" s="2"/>
      <c r="I504" s="107">
        <f>IF(F504="",SUMIF(Accounts!$A$10:$A$84,C504,Accounts!$D$10:$D$84),0)</f>
        <v>0</v>
      </c>
      <c r="J504" s="30">
        <f>IF(H504&lt;&gt;"",ROUND(H504*(1-F504-I504),2),IF(SETUP!$C$10&lt;&gt;"Y",0,IF(SUMIF(Accounts!A$10:A$84,C504,Accounts!Q$10:Q$84)=1,0,ROUND((D504-E504)*(1-F504-I504)/SETUP!$C$13,2))))</f>
        <v>0</v>
      </c>
      <c r="K504" s="14" t="str">
        <f>IF(SUM(C504:H504)=0,"",IF(T504=0,LOOKUP(C504,Accounts!$A$10:$A$84,Accounts!$B$10:$B$84),"Error!  Invalid Account Number"))</f>
        <v/>
      </c>
      <c r="L504" s="30">
        <f t="shared" si="44"/>
        <v>0</v>
      </c>
      <c r="M504" s="152">
        <f t="shared" si="47"/>
        <v>0</v>
      </c>
      <c r="N504" s="43"/>
      <c r="O504" s="92"/>
      <c r="P504" s="150"/>
      <c r="Q504" s="156">
        <f t="shared" si="49"/>
        <v>0</v>
      </c>
      <c r="R504" s="161">
        <f t="shared" si="46"/>
        <v>0</v>
      </c>
      <c r="S504" s="15">
        <f>SUMIF(Accounts!A$10:A$84,C504,Accounts!A$10:A$84)</f>
        <v>0</v>
      </c>
      <c r="T504" s="15">
        <f t="shared" si="48"/>
        <v>0</v>
      </c>
      <c r="U504" s="15">
        <f t="shared" si="45"/>
        <v>0</v>
      </c>
    </row>
    <row r="505" spans="1:21">
      <c r="A505" s="56"/>
      <c r="B505" s="3"/>
      <c r="C505" s="216"/>
      <c r="D505" s="102"/>
      <c r="E505" s="102"/>
      <c r="F505" s="103"/>
      <c r="G505" s="131"/>
      <c r="H505" s="2"/>
      <c r="I505" s="107">
        <f>IF(F505="",SUMIF(Accounts!$A$10:$A$84,C505,Accounts!$D$10:$D$84),0)</f>
        <v>0</v>
      </c>
      <c r="J505" s="30">
        <f>IF(H505&lt;&gt;"",ROUND(H505*(1-F505-I505),2),IF(SETUP!$C$10&lt;&gt;"Y",0,IF(SUMIF(Accounts!A$10:A$84,C505,Accounts!Q$10:Q$84)=1,0,ROUND((D505-E505)*(1-F505-I505)/SETUP!$C$13,2))))</f>
        <v>0</v>
      </c>
      <c r="K505" s="14" t="str">
        <f>IF(SUM(C505:H505)=0,"",IF(T505=0,LOOKUP(C505,Accounts!$A$10:$A$84,Accounts!$B$10:$B$84),"Error!  Invalid Account Number"))</f>
        <v/>
      </c>
      <c r="L505" s="30">
        <f t="shared" si="44"/>
        <v>0</v>
      </c>
      <c r="M505" s="152">
        <f t="shared" si="47"/>
        <v>0</v>
      </c>
      <c r="N505" s="43"/>
      <c r="O505" s="92"/>
      <c r="P505" s="150"/>
      <c r="Q505" s="156">
        <f t="shared" si="49"/>
        <v>0</v>
      </c>
      <c r="R505" s="161">
        <f t="shared" si="46"/>
        <v>0</v>
      </c>
      <c r="S505" s="15">
        <f>SUMIF(Accounts!A$10:A$84,C505,Accounts!A$10:A$84)</f>
        <v>0</v>
      </c>
      <c r="T505" s="15">
        <f t="shared" si="48"/>
        <v>0</v>
      </c>
      <c r="U505" s="15">
        <f t="shared" si="45"/>
        <v>0</v>
      </c>
    </row>
    <row r="506" spans="1:21">
      <c r="A506" s="56"/>
      <c r="B506" s="3"/>
      <c r="C506" s="216"/>
      <c r="D506" s="102"/>
      <c r="E506" s="102"/>
      <c r="F506" s="103"/>
      <c r="G506" s="131"/>
      <c r="H506" s="2"/>
      <c r="I506" s="107">
        <f>IF(F506="",SUMIF(Accounts!$A$10:$A$84,C506,Accounts!$D$10:$D$84),0)</f>
        <v>0</v>
      </c>
      <c r="J506" s="30">
        <f>IF(H506&lt;&gt;"",ROUND(H506*(1-F506-I506),2),IF(SETUP!$C$10&lt;&gt;"Y",0,IF(SUMIF(Accounts!A$10:A$84,C506,Accounts!Q$10:Q$84)=1,0,ROUND((D506-E506)*(1-F506-I506)/SETUP!$C$13,2))))</f>
        <v>0</v>
      </c>
      <c r="K506" s="14" t="str">
        <f>IF(SUM(C506:H506)=0,"",IF(T506=0,LOOKUP(C506,Accounts!$A$10:$A$84,Accounts!$B$10:$B$84),"Error!  Invalid Account Number"))</f>
        <v/>
      </c>
      <c r="L506" s="30">
        <f t="shared" si="44"/>
        <v>0</v>
      </c>
      <c r="M506" s="152">
        <f t="shared" si="47"/>
        <v>0</v>
      </c>
      <c r="N506" s="43"/>
      <c r="O506" s="92"/>
      <c r="P506" s="150"/>
      <c r="Q506" s="156">
        <f t="shared" si="49"/>
        <v>0</v>
      </c>
      <c r="R506" s="161">
        <f t="shared" si="46"/>
        <v>0</v>
      </c>
      <c r="S506" s="15">
        <f>SUMIF(Accounts!A$10:A$84,C506,Accounts!A$10:A$84)</f>
        <v>0</v>
      </c>
      <c r="T506" s="15">
        <f t="shared" si="48"/>
        <v>0</v>
      </c>
      <c r="U506" s="15">
        <f t="shared" si="45"/>
        <v>0</v>
      </c>
    </row>
    <row r="507" spans="1:21">
      <c r="A507" s="56"/>
      <c r="B507" s="3"/>
      <c r="C507" s="216"/>
      <c r="D507" s="102"/>
      <c r="E507" s="102"/>
      <c r="F507" s="103"/>
      <c r="G507" s="131"/>
      <c r="H507" s="2"/>
      <c r="I507" s="107">
        <f>IF(F507="",SUMIF(Accounts!$A$10:$A$84,C507,Accounts!$D$10:$D$84),0)</f>
        <v>0</v>
      </c>
      <c r="J507" s="30">
        <f>IF(H507&lt;&gt;"",ROUND(H507*(1-F507-I507),2),IF(SETUP!$C$10&lt;&gt;"Y",0,IF(SUMIF(Accounts!A$10:A$84,C507,Accounts!Q$10:Q$84)=1,0,ROUND((D507-E507)*(1-F507-I507)/SETUP!$C$13,2))))</f>
        <v>0</v>
      </c>
      <c r="K507" s="14" t="str">
        <f>IF(SUM(C507:H507)=0,"",IF(T507=0,LOOKUP(C507,Accounts!$A$10:$A$84,Accounts!$B$10:$B$84),"Error!  Invalid Account Number"))</f>
        <v/>
      </c>
      <c r="L507" s="30">
        <f t="shared" si="44"/>
        <v>0</v>
      </c>
      <c r="M507" s="152">
        <f t="shared" si="47"/>
        <v>0</v>
      </c>
      <c r="N507" s="43"/>
      <c r="O507" s="92"/>
      <c r="P507" s="150"/>
      <c r="Q507" s="156">
        <f t="shared" si="49"/>
        <v>0</v>
      </c>
      <c r="R507" s="161">
        <f t="shared" si="46"/>
        <v>0</v>
      </c>
      <c r="S507" s="15">
        <f>SUMIF(Accounts!A$10:A$84,C507,Accounts!A$10:A$84)</f>
        <v>0</v>
      </c>
      <c r="T507" s="15">
        <f t="shared" si="48"/>
        <v>0</v>
      </c>
      <c r="U507" s="15">
        <f t="shared" si="45"/>
        <v>0</v>
      </c>
    </row>
    <row r="508" spans="1:21">
      <c r="A508" s="56"/>
      <c r="B508" s="3"/>
      <c r="C508" s="216"/>
      <c r="D508" s="102"/>
      <c r="E508" s="102"/>
      <c r="F508" s="103"/>
      <c r="G508" s="131"/>
      <c r="H508" s="2"/>
      <c r="I508" s="107">
        <f>IF(F508="",SUMIF(Accounts!$A$10:$A$84,C508,Accounts!$D$10:$D$84),0)</f>
        <v>0</v>
      </c>
      <c r="J508" s="30">
        <f>IF(H508&lt;&gt;"",ROUND(H508*(1-F508-I508),2),IF(SETUP!$C$10&lt;&gt;"Y",0,IF(SUMIF(Accounts!A$10:A$84,C508,Accounts!Q$10:Q$84)=1,0,ROUND((D508-E508)*(1-F508-I508)/SETUP!$C$13,2))))</f>
        <v>0</v>
      </c>
      <c r="K508" s="14" t="str">
        <f>IF(SUM(C508:H508)=0,"",IF(T508=0,LOOKUP(C508,Accounts!$A$10:$A$84,Accounts!$B$10:$B$84),"Error!  Invalid Account Number"))</f>
        <v/>
      </c>
      <c r="L508" s="30">
        <f t="shared" si="44"/>
        <v>0</v>
      </c>
      <c r="M508" s="152">
        <f t="shared" ref="M508:M571" si="50">ROUND((D508-E508)*(F508+I508),2)</f>
        <v>0</v>
      </c>
      <c r="N508" s="43"/>
      <c r="O508" s="92"/>
      <c r="P508" s="150"/>
      <c r="Q508" s="156">
        <f t="shared" ref="Q508:Q571" si="51">IF(AND(C508&gt;=101,C508&lt;=120),-J508,0)</f>
        <v>0</v>
      </c>
      <c r="R508" s="161">
        <f t="shared" si="46"/>
        <v>0</v>
      </c>
      <c r="S508" s="15">
        <f>SUMIF(Accounts!A$10:A$84,C508,Accounts!A$10:A$84)</f>
        <v>0</v>
      </c>
      <c r="T508" s="15">
        <f t="shared" si="48"/>
        <v>0</v>
      </c>
      <c r="U508" s="15">
        <f t="shared" si="45"/>
        <v>0</v>
      </c>
    </row>
    <row r="509" spans="1:21">
      <c r="A509" s="56"/>
      <c r="B509" s="3"/>
      <c r="C509" s="216"/>
      <c r="D509" s="102"/>
      <c r="E509" s="102"/>
      <c r="F509" s="103"/>
      <c r="G509" s="131"/>
      <c r="H509" s="2"/>
      <c r="I509" s="107">
        <f>IF(F509="",SUMIF(Accounts!$A$10:$A$84,C509,Accounts!$D$10:$D$84),0)</f>
        <v>0</v>
      </c>
      <c r="J509" s="30">
        <f>IF(H509&lt;&gt;"",ROUND(H509*(1-F509-I509),2),IF(SETUP!$C$10&lt;&gt;"Y",0,IF(SUMIF(Accounts!A$10:A$84,C509,Accounts!Q$10:Q$84)=1,0,ROUND((D509-E509)*(1-F509-I509)/SETUP!$C$13,2))))</f>
        <v>0</v>
      </c>
      <c r="K509" s="14" t="str">
        <f>IF(SUM(C509:H509)=0,"",IF(T509=0,LOOKUP(C509,Accounts!$A$10:$A$84,Accounts!$B$10:$B$84),"Error!  Invalid Account Number"))</f>
        <v/>
      </c>
      <c r="L509" s="30">
        <f t="shared" si="44"/>
        <v>0</v>
      </c>
      <c r="M509" s="152">
        <f t="shared" si="50"/>
        <v>0</v>
      </c>
      <c r="N509" s="43"/>
      <c r="O509" s="92"/>
      <c r="P509" s="150"/>
      <c r="Q509" s="156">
        <f t="shared" si="51"/>
        <v>0</v>
      </c>
      <c r="R509" s="161">
        <f t="shared" si="46"/>
        <v>0</v>
      </c>
      <c r="S509" s="15">
        <f>SUMIF(Accounts!A$10:A$84,C509,Accounts!A$10:A$84)</f>
        <v>0</v>
      </c>
      <c r="T509" s="15">
        <f t="shared" si="48"/>
        <v>0</v>
      </c>
      <c r="U509" s="15">
        <f t="shared" si="45"/>
        <v>0</v>
      </c>
    </row>
    <row r="510" spans="1:21">
      <c r="A510" s="56"/>
      <c r="B510" s="3"/>
      <c r="C510" s="216"/>
      <c r="D510" s="102"/>
      <c r="E510" s="102"/>
      <c r="F510" s="103"/>
      <c r="G510" s="131"/>
      <c r="H510" s="2"/>
      <c r="I510" s="107">
        <f>IF(F510="",SUMIF(Accounts!$A$10:$A$84,C510,Accounts!$D$10:$D$84),0)</f>
        <v>0</v>
      </c>
      <c r="J510" s="30">
        <f>IF(H510&lt;&gt;"",ROUND(H510*(1-F510-I510),2),IF(SETUP!$C$10&lt;&gt;"Y",0,IF(SUMIF(Accounts!A$10:A$84,C510,Accounts!Q$10:Q$84)=1,0,ROUND((D510-E510)*(1-F510-I510)/SETUP!$C$13,2))))</f>
        <v>0</v>
      </c>
      <c r="K510" s="14" t="str">
        <f>IF(SUM(C510:H510)=0,"",IF(T510=0,LOOKUP(C510,Accounts!$A$10:$A$84,Accounts!$B$10:$B$84),"Error!  Invalid Account Number"))</f>
        <v/>
      </c>
      <c r="L510" s="30">
        <f t="shared" si="44"/>
        <v>0</v>
      </c>
      <c r="M510" s="152">
        <f t="shared" si="50"/>
        <v>0</v>
      </c>
      <c r="N510" s="43"/>
      <c r="O510" s="92"/>
      <c r="P510" s="150"/>
      <c r="Q510" s="156">
        <f t="shared" si="51"/>
        <v>0</v>
      </c>
      <c r="R510" s="161">
        <f t="shared" si="46"/>
        <v>0</v>
      </c>
      <c r="S510" s="15">
        <f>SUMIF(Accounts!A$10:A$84,C510,Accounts!A$10:A$84)</f>
        <v>0</v>
      </c>
      <c r="T510" s="15">
        <f t="shared" si="48"/>
        <v>0</v>
      </c>
      <c r="U510" s="15">
        <f t="shared" si="45"/>
        <v>0</v>
      </c>
    </row>
    <row r="511" spans="1:21">
      <c r="A511" s="56"/>
      <c r="B511" s="3"/>
      <c r="C511" s="216"/>
      <c r="D511" s="102"/>
      <c r="E511" s="102"/>
      <c r="F511" s="103"/>
      <c r="G511" s="131"/>
      <c r="H511" s="2"/>
      <c r="I511" s="107">
        <f>IF(F511="",SUMIF(Accounts!$A$10:$A$84,C511,Accounts!$D$10:$D$84),0)</f>
        <v>0</v>
      </c>
      <c r="J511" s="30">
        <f>IF(H511&lt;&gt;"",ROUND(H511*(1-F511-I511),2),IF(SETUP!$C$10&lt;&gt;"Y",0,IF(SUMIF(Accounts!A$10:A$84,C511,Accounts!Q$10:Q$84)=1,0,ROUND((D511-E511)*(1-F511-I511)/SETUP!$C$13,2))))</f>
        <v>0</v>
      </c>
      <c r="K511" s="14" t="str">
        <f>IF(SUM(C511:H511)=0,"",IF(T511=0,LOOKUP(C511,Accounts!$A$10:$A$84,Accounts!$B$10:$B$84),"Error!  Invalid Account Number"))</f>
        <v/>
      </c>
      <c r="L511" s="30">
        <f t="shared" si="44"/>
        <v>0</v>
      </c>
      <c r="M511" s="152">
        <f t="shared" si="50"/>
        <v>0</v>
      </c>
      <c r="N511" s="43"/>
      <c r="O511" s="92"/>
      <c r="P511" s="150"/>
      <c r="Q511" s="156">
        <f t="shared" si="51"/>
        <v>0</v>
      </c>
      <c r="R511" s="161">
        <f t="shared" si="46"/>
        <v>0</v>
      </c>
      <c r="S511" s="15">
        <f>SUMIF(Accounts!A$10:A$84,C511,Accounts!A$10:A$84)</f>
        <v>0</v>
      </c>
      <c r="T511" s="15">
        <f t="shared" si="48"/>
        <v>0</v>
      </c>
      <c r="U511" s="15">
        <f t="shared" si="45"/>
        <v>0</v>
      </c>
    </row>
    <row r="512" spans="1:21">
      <c r="A512" s="56"/>
      <c r="B512" s="3"/>
      <c r="C512" s="216"/>
      <c r="D512" s="102"/>
      <c r="E512" s="102"/>
      <c r="F512" s="103"/>
      <c r="G512" s="131"/>
      <c r="H512" s="2"/>
      <c r="I512" s="107">
        <f>IF(F512="",SUMIF(Accounts!$A$10:$A$84,C512,Accounts!$D$10:$D$84),0)</f>
        <v>0</v>
      </c>
      <c r="J512" s="30">
        <f>IF(H512&lt;&gt;"",ROUND(H512*(1-F512-I512),2),IF(SETUP!$C$10&lt;&gt;"Y",0,IF(SUMIF(Accounts!A$10:A$84,C512,Accounts!Q$10:Q$84)=1,0,ROUND((D512-E512)*(1-F512-I512)/SETUP!$C$13,2))))</f>
        <v>0</v>
      </c>
      <c r="K512" s="14" t="str">
        <f>IF(SUM(C512:H512)=0,"",IF(T512=0,LOOKUP(C512,Accounts!$A$10:$A$84,Accounts!$B$10:$B$84),"Error!  Invalid Account Number"))</f>
        <v/>
      </c>
      <c r="L512" s="30">
        <f t="shared" si="44"/>
        <v>0</v>
      </c>
      <c r="M512" s="152">
        <f t="shared" si="50"/>
        <v>0</v>
      </c>
      <c r="N512" s="43"/>
      <c r="O512" s="92"/>
      <c r="P512" s="150"/>
      <c r="Q512" s="156">
        <f t="shared" si="51"/>
        <v>0</v>
      </c>
      <c r="R512" s="161">
        <f t="shared" si="46"/>
        <v>0</v>
      </c>
      <c r="S512" s="15">
        <f>SUMIF(Accounts!A$10:A$84,C512,Accounts!A$10:A$84)</f>
        <v>0</v>
      </c>
      <c r="T512" s="15">
        <f t="shared" si="48"/>
        <v>0</v>
      </c>
      <c r="U512" s="15">
        <f t="shared" si="45"/>
        <v>0</v>
      </c>
    </row>
    <row r="513" spans="1:21">
      <c r="A513" s="56"/>
      <c r="B513" s="3"/>
      <c r="C513" s="216"/>
      <c r="D513" s="102"/>
      <c r="E513" s="102"/>
      <c r="F513" s="103"/>
      <c r="G513" s="131"/>
      <c r="H513" s="2"/>
      <c r="I513" s="107">
        <f>IF(F513="",SUMIF(Accounts!$A$10:$A$84,C513,Accounts!$D$10:$D$84),0)</f>
        <v>0</v>
      </c>
      <c r="J513" s="30">
        <f>IF(H513&lt;&gt;"",ROUND(H513*(1-F513-I513),2),IF(SETUP!$C$10&lt;&gt;"Y",0,IF(SUMIF(Accounts!A$10:A$84,C513,Accounts!Q$10:Q$84)=1,0,ROUND((D513-E513)*(1-F513-I513)/SETUP!$C$13,2))))</f>
        <v>0</v>
      </c>
      <c r="K513" s="14" t="str">
        <f>IF(SUM(C513:H513)=0,"",IF(T513=0,LOOKUP(C513,Accounts!$A$10:$A$84,Accounts!$B$10:$B$84),"Error!  Invalid Account Number"))</f>
        <v/>
      </c>
      <c r="L513" s="30">
        <f t="shared" si="44"/>
        <v>0</v>
      </c>
      <c r="M513" s="152">
        <f t="shared" si="50"/>
        <v>0</v>
      </c>
      <c r="N513" s="43"/>
      <c r="O513" s="92"/>
      <c r="P513" s="150"/>
      <c r="Q513" s="156">
        <f t="shared" si="51"/>
        <v>0</v>
      </c>
      <c r="R513" s="161">
        <f t="shared" si="46"/>
        <v>0</v>
      </c>
      <c r="S513" s="15">
        <f>SUMIF(Accounts!A$10:A$84,C513,Accounts!A$10:A$84)</f>
        <v>0</v>
      </c>
      <c r="T513" s="15">
        <f t="shared" si="48"/>
        <v>0</v>
      </c>
      <c r="U513" s="15">
        <f t="shared" si="45"/>
        <v>0</v>
      </c>
    </row>
    <row r="514" spans="1:21">
      <c r="A514" s="56"/>
      <c r="B514" s="3"/>
      <c r="C514" s="216"/>
      <c r="D514" s="102"/>
      <c r="E514" s="102"/>
      <c r="F514" s="103"/>
      <c r="G514" s="131"/>
      <c r="H514" s="2"/>
      <c r="I514" s="107">
        <f>IF(F514="",SUMIF(Accounts!$A$10:$A$84,C514,Accounts!$D$10:$D$84),0)</f>
        <v>0</v>
      </c>
      <c r="J514" s="30">
        <f>IF(H514&lt;&gt;"",ROUND(H514*(1-F514-I514),2),IF(SETUP!$C$10&lt;&gt;"Y",0,IF(SUMIF(Accounts!A$10:A$84,C514,Accounts!Q$10:Q$84)=1,0,ROUND((D514-E514)*(1-F514-I514)/SETUP!$C$13,2))))</f>
        <v>0</v>
      </c>
      <c r="K514" s="14" t="str">
        <f>IF(SUM(C514:H514)=0,"",IF(T514=0,LOOKUP(C514,Accounts!$A$10:$A$84,Accounts!$B$10:$B$84),"Error!  Invalid Account Number"))</f>
        <v/>
      </c>
      <c r="L514" s="30">
        <f t="shared" si="44"/>
        <v>0</v>
      </c>
      <c r="M514" s="152">
        <f t="shared" si="50"/>
        <v>0</v>
      </c>
      <c r="N514" s="43"/>
      <c r="O514" s="92"/>
      <c r="P514" s="150"/>
      <c r="Q514" s="156">
        <f t="shared" si="51"/>
        <v>0</v>
      </c>
      <c r="R514" s="161">
        <f t="shared" si="46"/>
        <v>0</v>
      </c>
      <c r="S514" s="15">
        <f>SUMIF(Accounts!A$10:A$84,C514,Accounts!A$10:A$84)</f>
        <v>0</v>
      </c>
      <c r="T514" s="15">
        <f t="shared" si="48"/>
        <v>0</v>
      </c>
      <c r="U514" s="15">
        <f t="shared" si="45"/>
        <v>0</v>
      </c>
    </row>
    <row r="515" spans="1:21">
      <c r="A515" s="56"/>
      <c r="B515" s="3"/>
      <c r="C515" s="216"/>
      <c r="D515" s="102"/>
      <c r="E515" s="102"/>
      <c r="F515" s="103"/>
      <c r="G515" s="131"/>
      <c r="H515" s="2"/>
      <c r="I515" s="107">
        <f>IF(F515="",SUMIF(Accounts!$A$10:$A$84,C515,Accounts!$D$10:$D$84),0)</f>
        <v>0</v>
      </c>
      <c r="J515" s="30">
        <f>IF(H515&lt;&gt;"",ROUND(H515*(1-F515-I515),2),IF(SETUP!$C$10&lt;&gt;"Y",0,IF(SUMIF(Accounts!A$10:A$84,C515,Accounts!Q$10:Q$84)=1,0,ROUND((D515-E515)*(1-F515-I515)/SETUP!$C$13,2))))</f>
        <v>0</v>
      </c>
      <c r="K515" s="14" t="str">
        <f>IF(SUM(C515:H515)=0,"",IF(T515=0,LOOKUP(C515,Accounts!$A$10:$A$84,Accounts!$B$10:$B$84),"Error!  Invalid Account Number"))</f>
        <v/>
      </c>
      <c r="L515" s="30">
        <f t="shared" si="44"/>
        <v>0</v>
      </c>
      <c r="M515" s="152">
        <f t="shared" si="50"/>
        <v>0</v>
      </c>
      <c r="N515" s="43"/>
      <c r="O515" s="92"/>
      <c r="P515" s="150"/>
      <c r="Q515" s="156">
        <f t="shared" si="51"/>
        <v>0</v>
      </c>
      <c r="R515" s="161">
        <f t="shared" si="46"/>
        <v>0</v>
      </c>
      <c r="S515" s="15">
        <f>SUMIF(Accounts!A$10:A$84,C515,Accounts!A$10:A$84)</f>
        <v>0</v>
      </c>
      <c r="T515" s="15">
        <f t="shared" si="48"/>
        <v>0</v>
      </c>
      <c r="U515" s="15">
        <f t="shared" si="45"/>
        <v>0</v>
      </c>
    </row>
    <row r="516" spans="1:21">
      <c r="A516" s="56"/>
      <c r="B516" s="3"/>
      <c r="C516" s="216"/>
      <c r="D516" s="102"/>
      <c r="E516" s="102"/>
      <c r="F516" s="103"/>
      <c r="G516" s="131"/>
      <c r="H516" s="2"/>
      <c r="I516" s="107">
        <f>IF(F516="",SUMIF(Accounts!$A$10:$A$84,C516,Accounts!$D$10:$D$84),0)</f>
        <v>0</v>
      </c>
      <c r="J516" s="30">
        <f>IF(H516&lt;&gt;"",ROUND(H516*(1-F516-I516),2),IF(SETUP!$C$10&lt;&gt;"Y",0,IF(SUMIF(Accounts!A$10:A$84,C516,Accounts!Q$10:Q$84)=1,0,ROUND((D516-E516)*(1-F516-I516)/SETUP!$C$13,2))))</f>
        <v>0</v>
      </c>
      <c r="K516" s="14" t="str">
        <f>IF(SUM(C516:H516)=0,"",IF(T516=0,LOOKUP(C516,Accounts!$A$10:$A$84,Accounts!$B$10:$B$84),"Error!  Invalid Account Number"))</f>
        <v/>
      </c>
      <c r="L516" s="30">
        <f t="shared" si="44"/>
        <v>0</v>
      </c>
      <c r="M516" s="152">
        <f t="shared" si="50"/>
        <v>0</v>
      </c>
      <c r="N516" s="43"/>
      <c r="O516" s="92"/>
      <c r="P516" s="150"/>
      <c r="Q516" s="156">
        <f t="shared" si="51"/>
        <v>0</v>
      </c>
      <c r="R516" s="161">
        <f t="shared" si="46"/>
        <v>0</v>
      </c>
      <c r="S516" s="15">
        <f>SUMIF(Accounts!A$10:A$84,C516,Accounts!A$10:A$84)</f>
        <v>0</v>
      </c>
      <c r="T516" s="15">
        <f t="shared" si="48"/>
        <v>0</v>
      </c>
      <c r="U516" s="15">
        <f t="shared" si="45"/>
        <v>0</v>
      </c>
    </row>
    <row r="517" spans="1:21">
      <c r="A517" s="56"/>
      <c r="B517" s="3"/>
      <c r="C517" s="216"/>
      <c r="D517" s="102"/>
      <c r="E517" s="102"/>
      <c r="F517" s="103"/>
      <c r="G517" s="131"/>
      <c r="H517" s="2"/>
      <c r="I517" s="107">
        <f>IF(F517="",SUMIF(Accounts!$A$10:$A$84,C517,Accounts!$D$10:$D$84),0)</f>
        <v>0</v>
      </c>
      <c r="J517" s="30">
        <f>IF(H517&lt;&gt;"",ROUND(H517*(1-F517-I517),2),IF(SETUP!$C$10&lt;&gt;"Y",0,IF(SUMIF(Accounts!A$10:A$84,C517,Accounts!Q$10:Q$84)=1,0,ROUND((D517-E517)*(1-F517-I517)/SETUP!$C$13,2))))</f>
        <v>0</v>
      </c>
      <c r="K517" s="14" t="str">
        <f>IF(SUM(C517:H517)=0,"",IF(T517=0,LOOKUP(C517,Accounts!$A$10:$A$84,Accounts!$B$10:$B$84),"Error!  Invalid Account Number"))</f>
        <v/>
      </c>
      <c r="L517" s="30">
        <f t="shared" si="44"/>
        <v>0</v>
      </c>
      <c r="M517" s="152">
        <f t="shared" si="50"/>
        <v>0</v>
      </c>
      <c r="N517" s="43"/>
      <c r="O517" s="92"/>
      <c r="P517" s="150"/>
      <c r="Q517" s="156">
        <f t="shared" si="51"/>
        <v>0</v>
      </c>
      <c r="R517" s="161">
        <f t="shared" si="46"/>
        <v>0</v>
      </c>
      <c r="S517" s="15">
        <f>SUMIF(Accounts!A$10:A$84,C517,Accounts!A$10:A$84)</f>
        <v>0</v>
      </c>
      <c r="T517" s="15">
        <f t="shared" si="48"/>
        <v>0</v>
      </c>
      <c r="U517" s="15">
        <f t="shared" si="45"/>
        <v>0</v>
      </c>
    </row>
    <row r="518" spans="1:21">
      <c r="A518" s="56"/>
      <c r="B518" s="3"/>
      <c r="C518" s="216"/>
      <c r="D518" s="102"/>
      <c r="E518" s="102"/>
      <c r="F518" s="103"/>
      <c r="G518" s="131"/>
      <c r="H518" s="2"/>
      <c r="I518" s="107">
        <f>IF(F518="",SUMIF(Accounts!$A$10:$A$84,C518,Accounts!$D$10:$D$84),0)</f>
        <v>0</v>
      </c>
      <c r="J518" s="30">
        <f>IF(H518&lt;&gt;"",ROUND(H518*(1-F518-I518),2),IF(SETUP!$C$10&lt;&gt;"Y",0,IF(SUMIF(Accounts!A$10:A$84,C518,Accounts!Q$10:Q$84)=1,0,ROUND((D518-E518)*(1-F518-I518)/SETUP!$C$13,2))))</f>
        <v>0</v>
      </c>
      <c r="K518" s="14" t="str">
        <f>IF(SUM(C518:H518)=0,"",IF(T518=0,LOOKUP(C518,Accounts!$A$10:$A$84,Accounts!$B$10:$B$84),"Error!  Invalid Account Number"))</f>
        <v/>
      </c>
      <c r="L518" s="30">
        <f t="shared" si="44"/>
        <v>0</v>
      </c>
      <c r="M518" s="152">
        <f t="shared" si="50"/>
        <v>0</v>
      </c>
      <c r="N518" s="43"/>
      <c r="O518" s="92"/>
      <c r="P518" s="150"/>
      <c r="Q518" s="156">
        <f t="shared" si="51"/>
        <v>0</v>
      </c>
      <c r="R518" s="161">
        <f t="shared" si="46"/>
        <v>0</v>
      </c>
      <c r="S518" s="15">
        <f>SUMIF(Accounts!A$10:A$84,C518,Accounts!A$10:A$84)</f>
        <v>0</v>
      </c>
      <c r="T518" s="15">
        <f t="shared" si="48"/>
        <v>0</v>
      </c>
      <c r="U518" s="15">
        <f t="shared" si="45"/>
        <v>0</v>
      </c>
    </row>
    <row r="519" spans="1:21">
      <c r="A519" s="56"/>
      <c r="B519" s="3"/>
      <c r="C519" s="216"/>
      <c r="D519" s="102"/>
      <c r="E519" s="102"/>
      <c r="F519" s="103"/>
      <c r="G519" s="131"/>
      <c r="H519" s="2"/>
      <c r="I519" s="107">
        <f>IF(F519="",SUMIF(Accounts!$A$10:$A$84,C519,Accounts!$D$10:$D$84),0)</f>
        <v>0</v>
      </c>
      <c r="J519" s="30">
        <f>IF(H519&lt;&gt;"",ROUND(H519*(1-F519-I519),2),IF(SETUP!$C$10&lt;&gt;"Y",0,IF(SUMIF(Accounts!A$10:A$84,C519,Accounts!Q$10:Q$84)=1,0,ROUND((D519-E519)*(1-F519-I519)/SETUP!$C$13,2))))</f>
        <v>0</v>
      </c>
      <c r="K519" s="14" t="str">
        <f>IF(SUM(C519:H519)=0,"",IF(T519=0,LOOKUP(C519,Accounts!$A$10:$A$84,Accounts!$B$10:$B$84),"Error!  Invalid Account Number"))</f>
        <v/>
      </c>
      <c r="L519" s="30">
        <f t="shared" si="44"/>
        <v>0</v>
      </c>
      <c r="M519" s="152">
        <f t="shared" si="50"/>
        <v>0</v>
      </c>
      <c r="N519" s="43"/>
      <c r="O519" s="92"/>
      <c r="P519" s="150"/>
      <c r="Q519" s="156">
        <f t="shared" si="51"/>
        <v>0</v>
      </c>
      <c r="R519" s="161">
        <f t="shared" si="46"/>
        <v>0</v>
      </c>
      <c r="S519" s="15">
        <f>SUMIF(Accounts!A$10:A$84,C519,Accounts!A$10:A$84)</f>
        <v>0</v>
      </c>
      <c r="T519" s="15">
        <f t="shared" si="48"/>
        <v>0</v>
      </c>
      <c r="U519" s="15">
        <f t="shared" si="45"/>
        <v>0</v>
      </c>
    </row>
    <row r="520" spans="1:21">
      <c r="A520" s="56"/>
      <c r="B520" s="3"/>
      <c r="C520" s="216"/>
      <c r="D520" s="102"/>
      <c r="E520" s="102"/>
      <c r="F520" s="103"/>
      <c r="G520" s="131"/>
      <c r="H520" s="2"/>
      <c r="I520" s="107">
        <f>IF(F520="",SUMIF(Accounts!$A$10:$A$84,C520,Accounts!$D$10:$D$84),0)</f>
        <v>0</v>
      </c>
      <c r="J520" s="30">
        <f>IF(H520&lt;&gt;"",ROUND(H520*(1-F520-I520),2),IF(SETUP!$C$10&lt;&gt;"Y",0,IF(SUMIF(Accounts!A$10:A$84,C520,Accounts!Q$10:Q$84)=1,0,ROUND((D520-E520)*(1-F520-I520)/SETUP!$C$13,2))))</f>
        <v>0</v>
      </c>
      <c r="K520" s="14" t="str">
        <f>IF(SUM(C520:H520)=0,"",IF(T520=0,LOOKUP(C520,Accounts!$A$10:$A$84,Accounts!$B$10:$B$84),"Error!  Invalid Account Number"))</f>
        <v/>
      </c>
      <c r="L520" s="30">
        <f t="shared" ref="L520:L583" si="52">D520-E520-J520-M520</f>
        <v>0</v>
      </c>
      <c r="M520" s="152">
        <f t="shared" si="50"/>
        <v>0</v>
      </c>
      <c r="N520" s="43"/>
      <c r="O520" s="92"/>
      <c r="P520" s="150"/>
      <c r="Q520" s="156">
        <f t="shared" si="51"/>
        <v>0</v>
      </c>
      <c r="R520" s="161">
        <f t="shared" si="46"/>
        <v>0</v>
      </c>
      <c r="S520" s="15">
        <f>SUMIF(Accounts!A$10:A$84,C520,Accounts!A$10:A$84)</f>
        <v>0</v>
      </c>
      <c r="T520" s="15">
        <f t="shared" si="48"/>
        <v>0</v>
      </c>
      <c r="U520" s="15">
        <f t="shared" ref="U520:U583" si="53">IF(OR(AND(D520-E520&lt;0,J520&gt;0),AND(D520-E520&gt;0,J520&lt;0)),1,0)</f>
        <v>0</v>
      </c>
    </row>
    <row r="521" spans="1:21">
      <c r="A521" s="56"/>
      <c r="B521" s="3"/>
      <c r="C521" s="216"/>
      <c r="D521" s="102"/>
      <c r="E521" s="102"/>
      <c r="F521" s="103"/>
      <c r="G521" s="131"/>
      <c r="H521" s="2"/>
      <c r="I521" s="107">
        <f>IF(F521="",SUMIF(Accounts!$A$10:$A$84,C521,Accounts!$D$10:$D$84),0)</f>
        <v>0</v>
      </c>
      <c r="J521" s="30">
        <f>IF(H521&lt;&gt;"",ROUND(H521*(1-F521-I521),2),IF(SETUP!$C$10&lt;&gt;"Y",0,IF(SUMIF(Accounts!A$10:A$84,C521,Accounts!Q$10:Q$84)=1,0,ROUND((D521-E521)*(1-F521-I521)/SETUP!$C$13,2))))</f>
        <v>0</v>
      </c>
      <c r="K521" s="14" t="str">
        <f>IF(SUM(C521:H521)=0,"",IF(T521=0,LOOKUP(C521,Accounts!$A$10:$A$84,Accounts!$B$10:$B$84),"Error!  Invalid Account Number"))</f>
        <v/>
      </c>
      <c r="L521" s="30">
        <f t="shared" si="52"/>
        <v>0</v>
      </c>
      <c r="M521" s="152">
        <f t="shared" si="50"/>
        <v>0</v>
      </c>
      <c r="N521" s="43"/>
      <c r="O521" s="92"/>
      <c r="P521" s="150"/>
      <c r="Q521" s="156">
        <f t="shared" si="51"/>
        <v>0</v>
      </c>
      <c r="R521" s="161">
        <f t="shared" ref="R521:R584" si="54">J521+Q521</f>
        <v>0</v>
      </c>
      <c r="S521" s="15">
        <f>SUMIF(Accounts!A$10:A$84,C521,Accounts!A$10:A$84)</f>
        <v>0</v>
      </c>
      <c r="T521" s="15">
        <f t="shared" si="48"/>
        <v>0</v>
      </c>
      <c r="U521" s="15">
        <f t="shared" si="53"/>
        <v>0</v>
      </c>
    </row>
    <row r="522" spans="1:21">
      <c r="A522" s="56"/>
      <c r="B522" s="3"/>
      <c r="C522" s="216"/>
      <c r="D522" s="102"/>
      <c r="E522" s="102"/>
      <c r="F522" s="103"/>
      <c r="G522" s="131"/>
      <c r="H522" s="2"/>
      <c r="I522" s="107">
        <f>IF(F522="",SUMIF(Accounts!$A$10:$A$84,C522,Accounts!$D$10:$D$84),0)</f>
        <v>0</v>
      </c>
      <c r="J522" s="30">
        <f>IF(H522&lt;&gt;"",ROUND(H522*(1-F522-I522),2),IF(SETUP!$C$10&lt;&gt;"Y",0,IF(SUMIF(Accounts!A$10:A$84,C522,Accounts!Q$10:Q$84)=1,0,ROUND((D522-E522)*(1-F522-I522)/SETUP!$C$13,2))))</f>
        <v>0</v>
      </c>
      <c r="K522" s="14" t="str">
        <f>IF(SUM(C522:H522)=0,"",IF(T522=0,LOOKUP(C522,Accounts!$A$10:$A$84,Accounts!$B$10:$B$84),"Error!  Invalid Account Number"))</f>
        <v/>
      </c>
      <c r="L522" s="30">
        <f t="shared" si="52"/>
        <v>0</v>
      </c>
      <c r="M522" s="152">
        <f t="shared" si="50"/>
        <v>0</v>
      </c>
      <c r="N522" s="43"/>
      <c r="O522" s="92"/>
      <c r="P522" s="150"/>
      <c r="Q522" s="156">
        <f t="shared" si="51"/>
        <v>0</v>
      </c>
      <c r="R522" s="161">
        <f t="shared" si="54"/>
        <v>0</v>
      </c>
      <c r="S522" s="15">
        <f>SUMIF(Accounts!A$10:A$84,C522,Accounts!A$10:A$84)</f>
        <v>0</v>
      </c>
      <c r="T522" s="15">
        <f t="shared" ref="T522:T585" si="55">IF(AND(SUM(D522:H522)&lt;&gt;0,C522=0),1,IF(S522=C522,0,1))</f>
        <v>0</v>
      </c>
      <c r="U522" s="15">
        <f t="shared" si="53"/>
        <v>0</v>
      </c>
    </row>
    <row r="523" spans="1:21">
      <c r="A523" s="56"/>
      <c r="B523" s="3"/>
      <c r="C523" s="216"/>
      <c r="D523" s="102"/>
      <c r="E523" s="102"/>
      <c r="F523" s="103"/>
      <c r="G523" s="131"/>
      <c r="H523" s="2"/>
      <c r="I523" s="107">
        <f>IF(F523="",SUMIF(Accounts!$A$10:$A$84,C523,Accounts!$D$10:$D$84),0)</f>
        <v>0</v>
      </c>
      <c r="J523" s="30">
        <f>IF(H523&lt;&gt;"",ROUND(H523*(1-F523-I523),2),IF(SETUP!$C$10&lt;&gt;"Y",0,IF(SUMIF(Accounts!A$10:A$84,C523,Accounts!Q$10:Q$84)=1,0,ROUND((D523-E523)*(1-F523-I523)/SETUP!$C$13,2))))</f>
        <v>0</v>
      </c>
      <c r="K523" s="14" t="str">
        <f>IF(SUM(C523:H523)=0,"",IF(T523=0,LOOKUP(C523,Accounts!$A$10:$A$84,Accounts!$B$10:$B$84),"Error!  Invalid Account Number"))</f>
        <v/>
      </c>
      <c r="L523" s="30">
        <f t="shared" si="52"/>
        <v>0</v>
      </c>
      <c r="M523" s="152">
        <f t="shared" si="50"/>
        <v>0</v>
      </c>
      <c r="N523" s="43"/>
      <c r="O523" s="92"/>
      <c r="P523" s="150"/>
      <c r="Q523" s="156">
        <f t="shared" si="51"/>
        <v>0</v>
      </c>
      <c r="R523" s="161">
        <f t="shared" si="54"/>
        <v>0</v>
      </c>
      <c r="S523" s="15">
        <f>SUMIF(Accounts!A$10:A$84,C523,Accounts!A$10:A$84)</f>
        <v>0</v>
      </c>
      <c r="T523" s="15">
        <f t="shared" si="55"/>
        <v>0</v>
      </c>
      <c r="U523" s="15">
        <f t="shared" si="53"/>
        <v>0</v>
      </c>
    </row>
    <row r="524" spans="1:21">
      <c r="A524" s="56"/>
      <c r="B524" s="3"/>
      <c r="C524" s="216"/>
      <c r="D524" s="102"/>
      <c r="E524" s="102"/>
      <c r="F524" s="103"/>
      <c r="G524" s="131"/>
      <c r="H524" s="2"/>
      <c r="I524" s="107">
        <f>IF(F524="",SUMIF(Accounts!$A$10:$A$84,C524,Accounts!$D$10:$D$84),0)</f>
        <v>0</v>
      </c>
      <c r="J524" s="30">
        <f>IF(H524&lt;&gt;"",ROUND(H524*(1-F524-I524),2),IF(SETUP!$C$10&lt;&gt;"Y",0,IF(SUMIF(Accounts!A$10:A$84,C524,Accounts!Q$10:Q$84)=1,0,ROUND((D524-E524)*(1-F524-I524)/SETUP!$C$13,2))))</f>
        <v>0</v>
      </c>
      <c r="K524" s="14" t="str">
        <f>IF(SUM(C524:H524)=0,"",IF(T524=0,LOOKUP(C524,Accounts!$A$10:$A$84,Accounts!$B$10:$B$84),"Error!  Invalid Account Number"))</f>
        <v/>
      </c>
      <c r="L524" s="30">
        <f t="shared" si="52"/>
        <v>0</v>
      </c>
      <c r="M524" s="152">
        <f t="shared" si="50"/>
        <v>0</v>
      </c>
      <c r="N524" s="43"/>
      <c r="O524" s="92"/>
      <c r="P524" s="150"/>
      <c r="Q524" s="156">
        <f t="shared" si="51"/>
        <v>0</v>
      </c>
      <c r="R524" s="161">
        <f t="shared" si="54"/>
        <v>0</v>
      </c>
      <c r="S524" s="15">
        <f>SUMIF(Accounts!A$10:A$84,C524,Accounts!A$10:A$84)</f>
        <v>0</v>
      </c>
      <c r="T524" s="15">
        <f t="shared" si="55"/>
        <v>0</v>
      </c>
      <c r="U524" s="15">
        <f t="shared" si="53"/>
        <v>0</v>
      </c>
    </row>
    <row r="525" spans="1:21">
      <c r="A525" s="56"/>
      <c r="B525" s="3"/>
      <c r="C525" s="216"/>
      <c r="D525" s="102"/>
      <c r="E525" s="102"/>
      <c r="F525" s="103"/>
      <c r="G525" s="131"/>
      <c r="H525" s="2"/>
      <c r="I525" s="107">
        <f>IF(F525="",SUMIF(Accounts!$A$10:$A$84,C525,Accounts!$D$10:$D$84),0)</f>
        <v>0</v>
      </c>
      <c r="J525" s="30">
        <f>IF(H525&lt;&gt;"",ROUND(H525*(1-F525-I525),2),IF(SETUP!$C$10&lt;&gt;"Y",0,IF(SUMIF(Accounts!A$10:A$84,C525,Accounts!Q$10:Q$84)=1,0,ROUND((D525-E525)*(1-F525-I525)/SETUP!$C$13,2))))</f>
        <v>0</v>
      </c>
      <c r="K525" s="14" t="str">
        <f>IF(SUM(C525:H525)=0,"",IF(T525=0,LOOKUP(C525,Accounts!$A$10:$A$84,Accounts!$B$10:$B$84),"Error!  Invalid Account Number"))</f>
        <v/>
      </c>
      <c r="L525" s="30">
        <f t="shared" si="52"/>
        <v>0</v>
      </c>
      <c r="M525" s="152">
        <f t="shared" si="50"/>
        <v>0</v>
      </c>
      <c r="N525" s="43"/>
      <c r="O525" s="92"/>
      <c r="P525" s="150"/>
      <c r="Q525" s="156">
        <f t="shared" si="51"/>
        <v>0</v>
      </c>
      <c r="R525" s="161">
        <f t="shared" si="54"/>
        <v>0</v>
      </c>
      <c r="S525" s="15">
        <f>SUMIF(Accounts!A$10:A$84,C525,Accounts!A$10:A$84)</f>
        <v>0</v>
      </c>
      <c r="T525" s="15">
        <f t="shared" si="55"/>
        <v>0</v>
      </c>
      <c r="U525" s="15">
        <f t="shared" si="53"/>
        <v>0</v>
      </c>
    </row>
    <row r="526" spans="1:21">
      <c r="A526" s="56"/>
      <c r="B526" s="3"/>
      <c r="C526" s="216"/>
      <c r="D526" s="102"/>
      <c r="E526" s="102"/>
      <c r="F526" s="103"/>
      <c r="G526" s="131"/>
      <c r="H526" s="2"/>
      <c r="I526" s="107">
        <f>IF(F526="",SUMIF(Accounts!$A$10:$A$84,C526,Accounts!$D$10:$D$84),0)</f>
        <v>0</v>
      </c>
      <c r="J526" s="30">
        <f>IF(H526&lt;&gt;"",ROUND(H526*(1-F526-I526),2),IF(SETUP!$C$10&lt;&gt;"Y",0,IF(SUMIF(Accounts!A$10:A$84,C526,Accounts!Q$10:Q$84)=1,0,ROUND((D526-E526)*(1-F526-I526)/SETUP!$C$13,2))))</f>
        <v>0</v>
      </c>
      <c r="K526" s="14" t="str">
        <f>IF(SUM(C526:H526)=0,"",IF(T526=0,LOOKUP(C526,Accounts!$A$10:$A$84,Accounts!$B$10:$B$84),"Error!  Invalid Account Number"))</f>
        <v/>
      </c>
      <c r="L526" s="30">
        <f t="shared" si="52"/>
        <v>0</v>
      </c>
      <c r="M526" s="152">
        <f t="shared" si="50"/>
        <v>0</v>
      </c>
      <c r="N526" s="43"/>
      <c r="O526" s="92"/>
      <c r="P526" s="150"/>
      <c r="Q526" s="156">
        <f t="shared" si="51"/>
        <v>0</v>
      </c>
      <c r="R526" s="161">
        <f t="shared" si="54"/>
        <v>0</v>
      </c>
      <c r="S526" s="15">
        <f>SUMIF(Accounts!A$10:A$84,C526,Accounts!A$10:A$84)</f>
        <v>0</v>
      </c>
      <c r="T526" s="15">
        <f t="shared" si="55"/>
        <v>0</v>
      </c>
      <c r="U526" s="15">
        <f t="shared" si="53"/>
        <v>0</v>
      </c>
    </row>
    <row r="527" spans="1:21">
      <c r="A527" s="56"/>
      <c r="B527" s="3"/>
      <c r="C527" s="216"/>
      <c r="D527" s="102"/>
      <c r="E527" s="102"/>
      <c r="F527" s="103"/>
      <c r="G527" s="131"/>
      <c r="H527" s="2"/>
      <c r="I527" s="107">
        <f>IF(F527="",SUMIF(Accounts!$A$10:$A$84,C527,Accounts!$D$10:$D$84),0)</f>
        <v>0</v>
      </c>
      <c r="J527" s="30">
        <f>IF(H527&lt;&gt;"",ROUND(H527*(1-F527-I527),2),IF(SETUP!$C$10&lt;&gt;"Y",0,IF(SUMIF(Accounts!A$10:A$84,C527,Accounts!Q$10:Q$84)=1,0,ROUND((D527-E527)*(1-F527-I527)/SETUP!$C$13,2))))</f>
        <v>0</v>
      </c>
      <c r="K527" s="14" t="str">
        <f>IF(SUM(C527:H527)=0,"",IF(T527=0,LOOKUP(C527,Accounts!$A$10:$A$84,Accounts!$B$10:$B$84),"Error!  Invalid Account Number"))</f>
        <v/>
      </c>
      <c r="L527" s="30">
        <f t="shared" si="52"/>
        <v>0</v>
      </c>
      <c r="M527" s="152">
        <f t="shared" si="50"/>
        <v>0</v>
      </c>
      <c r="N527" s="43"/>
      <c r="O527" s="92"/>
      <c r="P527" s="150"/>
      <c r="Q527" s="156">
        <f t="shared" si="51"/>
        <v>0</v>
      </c>
      <c r="R527" s="161">
        <f t="shared" si="54"/>
        <v>0</v>
      </c>
      <c r="S527" s="15">
        <f>SUMIF(Accounts!A$10:A$84,C527,Accounts!A$10:A$84)</f>
        <v>0</v>
      </c>
      <c r="T527" s="15">
        <f t="shared" si="55"/>
        <v>0</v>
      </c>
      <c r="U527" s="15">
        <f t="shared" si="53"/>
        <v>0</v>
      </c>
    </row>
    <row r="528" spans="1:21">
      <c r="A528" s="56"/>
      <c r="B528" s="3"/>
      <c r="C528" s="216"/>
      <c r="D528" s="102"/>
      <c r="E528" s="102"/>
      <c r="F528" s="103"/>
      <c r="G528" s="131"/>
      <c r="H528" s="2"/>
      <c r="I528" s="107">
        <f>IF(F528="",SUMIF(Accounts!$A$10:$A$84,C528,Accounts!$D$10:$D$84),0)</f>
        <v>0</v>
      </c>
      <c r="J528" s="30">
        <f>IF(H528&lt;&gt;"",ROUND(H528*(1-F528-I528),2),IF(SETUP!$C$10&lt;&gt;"Y",0,IF(SUMIF(Accounts!A$10:A$84,C528,Accounts!Q$10:Q$84)=1,0,ROUND((D528-E528)*(1-F528-I528)/SETUP!$C$13,2))))</f>
        <v>0</v>
      </c>
      <c r="K528" s="14" t="str">
        <f>IF(SUM(C528:H528)=0,"",IF(T528=0,LOOKUP(C528,Accounts!$A$10:$A$84,Accounts!$B$10:$B$84),"Error!  Invalid Account Number"))</f>
        <v/>
      </c>
      <c r="L528" s="30">
        <f t="shared" si="52"/>
        <v>0</v>
      </c>
      <c r="M528" s="152">
        <f t="shared" si="50"/>
        <v>0</v>
      </c>
      <c r="N528" s="43"/>
      <c r="O528" s="92"/>
      <c r="P528" s="150"/>
      <c r="Q528" s="156">
        <f t="shared" si="51"/>
        <v>0</v>
      </c>
      <c r="R528" s="161">
        <f t="shared" si="54"/>
        <v>0</v>
      </c>
      <c r="S528" s="15">
        <f>SUMIF(Accounts!A$10:A$84,C528,Accounts!A$10:A$84)</f>
        <v>0</v>
      </c>
      <c r="T528" s="15">
        <f t="shared" si="55"/>
        <v>0</v>
      </c>
      <c r="U528" s="15">
        <f t="shared" si="53"/>
        <v>0</v>
      </c>
    </row>
    <row r="529" spans="1:21">
      <c r="A529" s="56"/>
      <c r="B529" s="3"/>
      <c r="C529" s="216"/>
      <c r="D529" s="102"/>
      <c r="E529" s="102"/>
      <c r="F529" s="103"/>
      <c r="G529" s="131"/>
      <c r="H529" s="2"/>
      <c r="I529" s="107">
        <f>IF(F529="",SUMIF(Accounts!$A$10:$A$84,C529,Accounts!$D$10:$D$84),0)</f>
        <v>0</v>
      </c>
      <c r="J529" s="30">
        <f>IF(H529&lt;&gt;"",ROUND(H529*(1-F529-I529),2),IF(SETUP!$C$10&lt;&gt;"Y",0,IF(SUMIF(Accounts!A$10:A$84,C529,Accounts!Q$10:Q$84)=1,0,ROUND((D529-E529)*(1-F529-I529)/SETUP!$C$13,2))))</f>
        <v>0</v>
      </c>
      <c r="K529" s="14" t="str">
        <f>IF(SUM(C529:H529)=0,"",IF(T529=0,LOOKUP(C529,Accounts!$A$10:$A$84,Accounts!$B$10:$B$84),"Error!  Invalid Account Number"))</f>
        <v/>
      </c>
      <c r="L529" s="30">
        <f t="shared" si="52"/>
        <v>0</v>
      </c>
      <c r="M529" s="152">
        <f t="shared" si="50"/>
        <v>0</v>
      </c>
      <c r="N529" s="43"/>
      <c r="O529" s="92"/>
      <c r="P529" s="150"/>
      <c r="Q529" s="156">
        <f t="shared" si="51"/>
        <v>0</v>
      </c>
      <c r="R529" s="161">
        <f t="shared" si="54"/>
        <v>0</v>
      </c>
      <c r="S529" s="15">
        <f>SUMIF(Accounts!A$10:A$84,C529,Accounts!A$10:A$84)</f>
        <v>0</v>
      </c>
      <c r="T529" s="15">
        <f t="shared" si="55"/>
        <v>0</v>
      </c>
      <c r="U529" s="15">
        <f t="shared" si="53"/>
        <v>0</v>
      </c>
    </row>
    <row r="530" spans="1:21">
      <c r="A530" s="56"/>
      <c r="B530" s="3"/>
      <c r="C530" s="216"/>
      <c r="D530" s="102"/>
      <c r="E530" s="102"/>
      <c r="F530" s="103"/>
      <c r="G530" s="131"/>
      <c r="H530" s="2"/>
      <c r="I530" s="107">
        <f>IF(F530="",SUMIF(Accounts!$A$10:$A$84,C530,Accounts!$D$10:$D$84),0)</f>
        <v>0</v>
      </c>
      <c r="J530" s="30">
        <f>IF(H530&lt;&gt;"",ROUND(H530*(1-F530-I530),2),IF(SETUP!$C$10&lt;&gt;"Y",0,IF(SUMIF(Accounts!A$10:A$84,C530,Accounts!Q$10:Q$84)=1,0,ROUND((D530-E530)*(1-F530-I530)/SETUP!$C$13,2))))</f>
        <v>0</v>
      </c>
      <c r="K530" s="14" t="str">
        <f>IF(SUM(C530:H530)=0,"",IF(T530=0,LOOKUP(C530,Accounts!$A$10:$A$84,Accounts!$B$10:$B$84),"Error!  Invalid Account Number"))</f>
        <v/>
      </c>
      <c r="L530" s="30">
        <f t="shared" si="52"/>
        <v>0</v>
      </c>
      <c r="M530" s="152">
        <f t="shared" si="50"/>
        <v>0</v>
      </c>
      <c r="N530" s="43"/>
      <c r="O530" s="92"/>
      <c r="P530" s="150"/>
      <c r="Q530" s="156">
        <f t="shared" si="51"/>
        <v>0</v>
      </c>
      <c r="R530" s="161">
        <f t="shared" si="54"/>
        <v>0</v>
      </c>
      <c r="S530" s="15">
        <f>SUMIF(Accounts!A$10:A$84,C530,Accounts!A$10:A$84)</f>
        <v>0</v>
      </c>
      <c r="T530" s="15">
        <f t="shared" si="55"/>
        <v>0</v>
      </c>
      <c r="U530" s="15">
        <f t="shared" si="53"/>
        <v>0</v>
      </c>
    </row>
    <row r="531" spans="1:21">
      <c r="A531" s="56"/>
      <c r="B531" s="3"/>
      <c r="C531" s="216"/>
      <c r="D531" s="102"/>
      <c r="E531" s="102"/>
      <c r="F531" s="103"/>
      <c r="G531" s="131"/>
      <c r="H531" s="2"/>
      <c r="I531" s="107">
        <f>IF(F531="",SUMIF(Accounts!$A$10:$A$84,C531,Accounts!$D$10:$D$84),0)</f>
        <v>0</v>
      </c>
      <c r="J531" s="30">
        <f>IF(H531&lt;&gt;"",ROUND(H531*(1-F531-I531),2),IF(SETUP!$C$10&lt;&gt;"Y",0,IF(SUMIF(Accounts!A$10:A$84,C531,Accounts!Q$10:Q$84)=1,0,ROUND((D531-E531)*(1-F531-I531)/SETUP!$C$13,2))))</f>
        <v>0</v>
      </c>
      <c r="K531" s="14" t="str">
        <f>IF(SUM(C531:H531)=0,"",IF(T531=0,LOOKUP(C531,Accounts!$A$10:$A$84,Accounts!$B$10:$B$84),"Error!  Invalid Account Number"))</f>
        <v/>
      </c>
      <c r="L531" s="30">
        <f t="shared" si="52"/>
        <v>0</v>
      </c>
      <c r="M531" s="152">
        <f t="shared" si="50"/>
        <v>0</v>
      </c>
      <c r="N531" s="43"/>
      <c r="O531" s="92"/>
      <c r="P531" s="150"/>
      <c r="Q531" s="156">
        <f t="shared" si="51"/>
        <v>0</v>
      </c>
      <c r="R531" s="161">
        <f t="shared" si="54"/>
        <v>0</v>
      </c>
      <c r="S531" s="15">
        <f>SUMIF(Accounts!A$10:A$84,C531,Accounts!A$10:A$84)</f>
        <v>0</v>
      </c>
      <c r="T531" s="15">
        <f t="shared" si="55"/>
        <v>0</v>
      </c>
      <c r="U531" s="15">
        <f t="shared" si="53"/>
        <v>0</v>
      </c>
    </row>
    <row r="532" spans="1:21">
      <c r="A532" s="56"/>
      <c r="B532" s="3"/>
      <c r="C532" s="216"/>
      <c r="D532" s="102"/>
      <c r="E532" s="102"/>
      <c r="F532" s="103"/>
      <c r="G532" s="131"/>
      <c r="H532" s="2"/>
      <c r="I532" s="107">
        <f>IF(F532="",SUMIF(Accounts!$A$10:$A$84,C532,Accounts!$D$10:$D$84),0)</f>
        <v>0</v>
      </c>
      <c r="J532" s="30">
        <f>IF(H532&lt;&gt;"",ROUND(H532*(1-F532-I532),2),IF(SETUP!$C$10&lt;&gt;"Y",0,IF(SUMIF(Accounts!A$10:A$84,C532,Accounts!Q$10:Q$84)=1,0,ROUND((D532-E532)*(1-F532-I532)/SETUP!$C$13,2))))</f>
        <v>0</v>
      </c>
      <c r="K532" s="14" t="str">
        <f>IF(SUM(C532:H532)=0,"",IF(T532=0,LOOKUP(C532,Accounts!$A$10:$A$84,Accounts!$B$10:$B$84),"Error!  Invalid Account Number"))</f>
        <v/>
      </c>
      <c r="L532" s="30">
        <f t="shared" si="52"/>
        <v>0</v>
      </c>
      <c r="M532" s="152">
        <f t="shared" si="50"/>
        <v>0</v>
      </c>
      <c r="N532" s="43"/>
      <c r="O532" s="92"/>
      <c r="P532" s="150"/>
      <c r="Q532" s="156">
        <f t="shared" si="51"/>
        <v>0</v>
      </c>
      <c r="R532" s="161">
        <f t="shared" si="54"/>
        <v>0</v>
      </c>
      <c r="S532" s="15">
        <f>SUMIF(Accounts!A$10:A$84,C532,Accounts!A$10:A$84)</f>
        <v>0</v>
      </c>
      <c r="T532" s="15">
        <f t="shared" si="55"/>
        <v>0</v>
      </c>
      <c r="U532" s="15">
        <f t="shared" si="53"/>
        <v>0</v>
      </c>
    </row>
    <row r="533" spans="1:21">
      <c r="A533" s="56"/>
      <c r="B533" s="3"/>
      <c r="C533" s="216"/>
      <c r="D533" s="102"/>
      <c r="E533" s="102"/>
      <c r="F533" s="103"/>
      <c r="G533" s="131"/>
      <c r="H533" s="2"/>
      <c r="I533" s="107">
        <f>IF(F533="",SUMIF(Accounts!$A$10:$A$84,C533,Accounts!$D$10:$D$84),0)</f>
        <v>0</v>
      </c>
      <c r="J533" s="30">
        <f>IF(H533&lt;&gt;"",ROUND(H533*(1-F533-I533),2),IF(SETUP!$C$10&lt;&gt;"Y",0,IF(SUMIF(Accounts!A$10:A$84,C533,Accounts!Q$10:Q$84)=1,0,ROUND((D533-E533)*(1-F533-I533)/SETUP!$C$13,2))))</f>
        <v>0</v>
      </c>
      <c r="K533" s="14" t="str">
        <f>IF(SUM(C533:H533)=0,"",IF(T533=0,LOOKUP(C533,Accounts!$A$10:$A$84,Accounts!$B$10:$B$84),"Error!  Invalid Account Number"))</f>
        <v/>
      </c>
      <c r="L533" s="30">
        <f t="shared" si="52"/>
        <v>0</v>
      </c>
      <c r="M533" s="152">
        <f t="shared" si="50"/>
        <v>0</v>
      </c>
      <c r="N533" s="43"/>
      <c r="O533" s="92"/>
      <c r="P533" s="150"/>
      <c r="Q533" s="156">
        <f t="shared" si="51"/>
        <v>0</v>
      </c>
      <c r="R533" s="161">
        <f t="shared" si="54"/>
        <v>0</v>
      </c>
      <c r="S533" s="15">
        <f>SUMIF(Accounts!A$10:A$84,C533,Accounts!A$10:A$84)</f>
        <v>0</v>
      </c>
      <c r="T533" s="15">
        <f t="shared" si="55"/>
        <v>0</v>
      </c>
      <c r="U533" s="15">
        <f t="shared" si="53"/>
        <v>0</v>
      </c>
    </row>
    <row r="534" spans="1:21">
      <c r="A534" s="56"/>
      <c r="B534" s="3"/>
      <c r="C534" s="216"/>
      <c r="D534" s="102"/>
      <c r="E534" s="102"/>
      <c r="F534" s="103"/>
      <c r="G534" s="131"/>
      <c r="H534" s="2"/>
      <c r="I534" s="107">
        <f>IF(F534="",SUMIF(Accounts!$A$10:$A$84,C534,Accounts!$D$10:$D$84),0)</f>
        <v>0</v>
      </c>
      <c r="J534" s="30">
        <f>IF(H534&lt;&gt;"",ROUND(H534*(1-F534-I534),2),IF(SETUP!$C$10&lt;&gt;"Y",0,IF(SUMIF(Accounts!A$10:A$84,C534,Accounts!Q$10:Q$84)=1,0,ROUND((D534-E534)*(1-F534-I534)/SETUP!$C$13,2))))</f>
        <v>0</v>
      </c>
      <c r="K534" s="14" t="str">
        <f>IF(SUM(C534:H534)=0,"",IF(T534=0,LOOKUP(C534,Accounts!$A$10:$A$84,Accounts!$B$10:$B$84),"Error!  Invalid Account Number"))</f>
        <v/>
      </c>
      <c r="L534" s="30">
        <f t="shared" si="52"/>
        <v>0</v>
      </c>
      <c r="M534" s="152">
        <f t="shared" si="50"/>
        <v>0</v>
      </c>
      <c r="N534" s="43"/>
      <c r="O534" s="92"/>
      <c r="P534" s="150"/>
      <c r="Q534" s="156">
        <f t="shared" si="51"/>
        <v>0</v>
      </c>
      <c r="R534" s="161">
        <f t="shared" si="54"/>
        <v>0</v>
      </c>
      <c r="S534" s="15">
        <f>SUMIF(Accounts!A$10:A$84,C534,Accounts!A$10:A$84)</f>
        <v>0</v>
      </c>
      <c r="T534" s="15">
        <f t="shared" si="55"/>
        <v>0</v>
      </c>
      <c r="U534" s="15">
        <f t="shared" si="53"/>
        <v>0</v>
      </c>
    </row>
    <row r="535" spans="1:21">
      <c r="A535" s="56"/>
      <c r="B535" s="3"/>
      <c r="C535" s="216"/>
      <c r="D535" s="102"/>
      <c r="E535" s="102"/>
      <c r="F535" s="103"/>
      <c r="G535" s="131"/>
      <c r="H535" s="2"/>
      <c r="I535" s="107">
        <f>IF(F535="",SUMIF(Accounts!$A$10:$A$84,C535,Accounts!$D$10:$D$84),0)</f>
        <v>0</v>
      </c>
      <c r="J535" s="30">
        <f>IF(H535&lt;&gt;"",ROUND(H535*(1-F535-I535),2),IF(SETUP!$C$10&lt;&gt;"Y",0,IF(SUMIF(Accounts!A$10:A$84,C535,Accounts!Q$10:Q$84)=1,0,ROUND((D535-E535)*(1-F535-I535)/SETUP!$C$13,2))))</f>
        <v>0</v>
      </c>
      <c r="K535" s="14" t="str">
        <f>IF(SUM(C535:H535)=0,"",IF(T535=0,LOOKUP(C535,Accounts!$A$10:$A$84,Accounts!$B$10:$B$84),"Error!  Invalid Account Number"))</f>
        <v/>
      </c>
      <c r="L535" s="30">
        <f t="shared" si="52"/>
        <v>0</v>
      </c>
      <c r="M535" s="152">
        <f t="shared" si="50"/>
        <v>0</v>
      </c>
      <c r="N535" s="43"/>
      <c r="O535" s="92"/>
      <c r="P535" s="150"/>
      <c r="Q535" s="156">
        <f t="shared" si="51"/>
        <v>0</v>
      </c>
      <c r="R535" s="161">
        <f t="shared" si="54"/>
        <v>0</v>
      </c>
      <c r="S535" s="15">
        <f>SUMIF(Accounts!A$10:A$84,C535,Accounts!A$10:A$84)</f>
        <v>0</v>
      </c>
      <c r="T535" s="15">
        <f t="shared" si="55"/>
        <v>0</v>
      </c>
      <c r="U535" s="15">
        <f t="shared" si="53"/>
        <v>0</v>
      </c>
    </row>
    <row r="536" spans="1:21">
      <c r="A536" s="56"/>
      <c r="B536" s="3"/>
      <c r="C536" s="216"/>
      <c r="D536" s="102"/>
      <c r="E536" s="102"/>
      <c r="F536" s="103"/>
      <c r="G536" s="131"/>
      <c r="H536" s="2"/>
      <c r="I536" s="107">
        <f>IF(F536="",SUMIF(Accounts!$A$10:$A$84,C536,Accounts!$D$10:$D$84),0)</f>
        <v>0</v>
      </c>
      <c r="J536" s="30">
        <f>IF(H536&lt;&gt;"",ROUND(H536*(1-F536-I536),2),IF(SETUP!$C$10&lt;&gt;"Y",0,IF(SUMIF(Accounts!A$10:A$84,C536,Accounts!Q$10:Q$84)=1,0,ROUND((D536-E536)*(1-F536-I536)/SETUP!$C$13,2))))</f>
        <v>0</v>
      </c>
      <c r="K536" s="14" t="str">
        <f>IF(SUM(C536:H536)=0,"",IF(T536=0,LOOKUP(C536,Accounts!$A$10:$A$84,Accounts!$B$10:$B$84),"Error!  Invalid Account Number"))</f>
        <v/>
      </c>
      <c r="L536" s="30">
        <f t="shared" si="52"/>
        <v>0</v>
      </c>
      <c r="M536" s="152">
        <f t="shared" si="50"/>
        <v>0</v>
      </c>
      <c r="N536" s="43"/>
      <c r="O536" s="92"/>
      <c r="P536" s="150"/>
      <c r="Q536" s="156">
        <f t="shared" si="51"/>
        <v>0</v>
      </c>
      <c r="R536" s="161">
        <f t="shared" si="54"/>
        <v>0</v>
      </c>
      <c r="S536" s="15">
        <f>SUMIF(Accounts!A$10:A$84,C536,Accounts!A$10:A$84)</f>
        <v>0</v>
      </c>
      <c r="T536" s="15">
        <f t="shared" si="55"/>
        <v>0</v>
      </c>
      <c r="U536" s="15">
        <f t="shared" si="53"/>
        <v>0</v>
      </c>
    </row>
    <row r="537" spans="1:21">
      <c r="A537" s="56"/>
      <c r="B537" s="3"/>
      <c r="C537" s="216"/>
      <c r="D537" s="102"/>
      <c r="E537" s="102"/>
      <c r="F537" s="103"/>
      <c r="G537" s="131"/>
      <c r="H537" s="2"/>
      <c r="I537" s="107">
        <f>IF(F537="",SUMIF(Accounts!$A$10:$A$84,C537,Accounts!$D$10:$D$84),0)</f>
        <v>0</v>
      </c>
      <c r="J537" s="30">
        <f>IF(H537&lt;&gt;"",ROUND(H537*(1-F537-I537),2),IF(SETUP!$C$10&lt;&gt;"Y",0,IF(SUMIF(Accounts!A$10:A$84,C537,Accounts!Q$10:Q$84)=1,0,ROUND((D537-E537)*(1-F537-I537)/SETUP!$C$13,2))))</f>
        <v>0</v>
      </c>
      <c r="K537" s="14" t="str">
        <f>IF(SUM(C537:H537)=0,"",IF(T537=0,LOOKUP(C537,Accounts!$A$10:$A$84,Accounts!$B$10:$B$84),"Error!  Invalid Account Number"))</f>
        <v/>
      </c>
      <c r="L537" s="30">
        <f t="shared" si="52"/>
        <v>0</v>
      </c>
      <c r="M537" s="152">
        <f t="shared" si="50"/>
        <v>0</v>
      </c>
      <c r="N537" s="43"/>
      <c r="O537" s="92"/>
      <c r="P537" s="150"/>
      <c r="Q537" s="156">
        <f t="shared" si="51"/>
        <v>0</v>
      </c>
      <c r="R537" s="161">
        <f t="shared" si="54"/>
        <v>0</v>
      </c>
      <c r="S537" s="15">
        <f>SUMIF(Accounts!A$10:A$84,C537,Accounts!A$10:A$84)</f>
        <v>0</v>
      </c>
      <c r="T537" s="15">
        <f t="shared" si="55"/>
        <v>0</v>
      </c>
      <c r="U537" s="15">
        <f t="shared" si="53"/>
        <v>0</v>
      </c>
    </row>
    <row r="538" spans="1:21">
      <c r="A538" s="56"/>
      <c r="B538" s="3"/>
      <c r="C538" s="216"/>
      <c r="D538" s="102"/>
      <c r="E538" s="102"/>
      <c r="F538" s="103"/>
      <c r="G538" s="131"/>
      <c r="H538" s="2"/>
      <c r="I538" s="107">
        <f>IF(F538="",SUMIF(Accounts!$A$10:$A$84,C538,Accounts!$D$10:$D$84),0)</f>
        <v>0</v>
      </c>
      <c r="J538" s="30">
        <f>IF(H538&lt;&gt;"",ROUND(H538*(1-F538-I538),2),IF(SETUP!$C$10&lt;&gt;"Y",0,IF(SUMIF(Accounts!A$10:A$84,C538,Accounts!Q$10:Q$84)=1,0,ROUND((D538-E538)*(1-F538-I538)/SETUP!$C$13,2))))</f>
        <v>0</v>
      </c>
      <c r="K538" s="14" t="str">
        <f>IF(SUM(C538:H538)=0,"",IF(T538=0,LOOKUP(C538,Accounts!$A$10:$A$84,Accounts!$B$10:$B$84),"Error!  Invalid Account Number"))</f>
        <v/>
      </c>
      <c r="L538" s="30">
        <f t="shared" si="52"/>
        <v>0</v>
      </c>
      <c r="M538" s="152">
        <f t="shared" si="50"/>
        <v>0</v>
      </c>
      <c r="N538" s="43"/>
      <c r="O538" s="92"/>
      <c r="P538" s="150"/>
      <c r="Q538" s="156">
        <f t="shared" si="51"/>
        <v>0</v>
      </c>
      <c r="R538" s="161">
        <f t="shared" si="54"/>
        <v>0</v>
      </c>
      <c r="S538" s="15">
        <f>SUMIF(Accounts!A$10:A$84,C538,Accounts!A$10:A$84)</f>
        <v>0</v>
      </c>
      <c r="T538" s="15">
        <f t="shared" si="55"/>
        <v>0</v>
      </c>
      <c r="U538" s="15">
        <f t="shared" si="53"/>
        <v>0</v>
      </c>
    </row>
    <row r="539" spans="1:21">
      <c r="A539" s="56"/>
      <c r="B539" s="3"/>
      <c r="C539" s="216"/>
      <c r="D539" s="102"/>
      <c r="E539" s="102"/>
      <c r="F539" s="103"/>
      <c r="G539" s="131"/>
      <c r="H539" s="2"/>
      <c r="I539" s="107">
        <f>IF(F539="",SUMIF(Accounts!$A$10:$A$84,C539,Accounts!$D$10:$D$84),0)</f>
        <v>0</v>
      </c>
      <c r="J539" s="30">
        <f>IF(H539&lt;&gt;"",ROUND(H539*(1-F539-I539),2),IF(SETUP!$C$10&lt;&gt;"Y",0,IF(SUMIF(Accounts!A$10:A$84,C539,Accounts!Q$10:Q$84)=1,0,ROUND((D539-E539)*(1-F539-I539)/SETUP!$C$13,2))))</f>
        <v>0</v>
      </c>
      <c r="K539" s="14" t="str">
        <f>IF(SUM(C539:H539)=0,"",IF(T539=0,LOOKUP(C539,Accounts!$A$10:$A$84,Accounts!$B$10:$B$84),"Error!  Invalid Account Number"))</f>
        <v/>
      </c>
      <c r="L539" s="30">
        <f t="shared" si="52"/>
        <v>0</v>
      </c>
      <c r="M539" s="152">
        <f t="shared" si="50"/>
        <v>0</v>
      </c>
      <c r="N539" s="43"/>
      <c r="O539" s="92"/>
      <c r="P539" s="150"/>
      <c r="Q539" s="156">
        <f t="shared" si="51"/>
        <v>0</v>
      </c>
      <c r="R539" s="161">
        <f t="shared" si="54"/>
        <v>0</v>
      </c>
      <c r="S539" s="15">
        <f>SUMIF(Accounts!A$10:A$84,C539,Accounts!A$10:A$84)</f>
        <v>0</v>
      </c>
      <c r="T539" s="15">
        <f t="shared" si="55"/>
        <v>0</v>
      </c>
      <c r="U539" s="15">
        <f t="shared" si="53"/>
        <v>0</v>
      </c>
    </row>
    <row r="540" spans="1:21">
      <c r="A540" s="56"/>
      <c r="B540" s="3"/>
      <c r="C540" s="216"/>
      <c r="D540" s="102"/>
      <c r="E540" s="102"/>
      <c r="F540" s="103"/>
      <c r="G540" s="131"/>
      <c r="H540" s="2"/>
      <c r="I540" s="107">
        <f>IF(F540="",SUMIF(Accounts!$A$10:$A$84,C540,Accounts!$D$10:$D$84),0)</f>
        <v>0</v>
      </c>
      <c r="J540" s="30">
        <f>IF(H540&lt;&gt;"",ROUND(H540*(1-F540-I540),2),IF(SETUP!$C$10&lt;&gt;"Y",0,IF(SUMIF(Accounts!A$10:A$84,C540,Accounts!Q$10:Q$84)=1,0,ROUND((D540-E540)*(1-F540-I540)/SETUP!$C$13,2))))</f>
        <v>0</v>
      </c>
      <c r="K540" s="14" t="str">
        <f>IF(SUM(C540:H540)=0,"",IF(T540=0,LOOKUP(C540,Accounts!$A$10:$A$84,Accounts!$B$10:$B$84),"Error!  Invalid Account Number"))</f>
        <v/>
      </c>
      <c r="L540" s="30">
        <f t="shared" si="52"/>
        <v>0</v>
      </c>
      <c r="M540" s="152">
        <f t="shared" si="50"/>
        <v>0</v>
      </c>
      <c r="N540" s="43"/>
      <c r="O540" s="92"/>
      <c r="P540" s="150"/>
      <c r="Q540" s="156">
        <f t="shared" si="51"/>
        <v>0</v>
      </c>
      <c r="R540" s="161">
        <f t="shared" si="54"/>
        <v>0</v>
      </c>
      <c r="S540" s="15">
        <f>SUMIF(Accounts!A$10:A$84,C540,Accounts!A$10:A$84)</f>
        <v>0</v>
      </c>
      <c r="T540" s="15">
        <f t="shared" si="55"/>
        <v>0</v>
      </c>
      <c r="U540" s="15">
        <f t="shared" si="53"/>
        <v>0</v>
      </c>
    </row>
    <row r="541" spans="1:21">
      <c r="A541" s="56"/>
      <c r="B541" s="3"/>
      <c r="C541" s="216"/>
      <c r="D541" s="102"/>
      <c r="E541" s="102"/>
      <c r="F541" s="103"/>
      <c r="G541" s="131"/>
      <c r="H541" s="2"/>
      <c r="I541" s="107">
        <f>IF(F541="",SUMIF(Accounts!$A$10:$A$84,C541,Accounts!$D$10:$D$84),0)</f>
        <v>0</v>
      </c>
      <c r="J541" s="30">
        <f>IF(H541&lt;&gt;"",ROUND(H541*(1-F541-I541),2),IF(SETUP!$C$10&lt;&gt;"Y",0,IF(SUMIF(Accounts!A$10:A$84,C541,Accounts!Q$10:Q$84)=1,0,ROUND((D541-E541)*(1-F541-I541)/SETUP!$C$13,2))))</f>
        <v>0</v>
      </c>
      <c r="K541" s="14" t="str">
        <f>IF(SUM(C541:H541)=0,"",IF(T541=0,LOOKUP(C541,Accounts!$A$10:$A$84,Accounts!$B$10:$B$84),"Error!  Invalid Account Number"))</f>
        <v/>
      </c>
      <c r="L541" s="30">
        <f t="shared" si="52"/>
        <v>0</v>
      </c>
      <c r="M541" s="152">
        <f t="shared" si="50"/>
        <v>0</v>
      </c>
      <c r="N541" s="43"/>
      <c r="O541" s="92"/>
      <c r="P541" s="150"/>
      <c r="Q541" s="156">
        <f t="shared" si="51"/>
        <v>0</v>
      </c>
      <c r="R541" s="161">
        <f t="shared" si="54"/>
        <v>0</v>
      </c>
      <c r="S541" s="15">
        <f>SUMIF(Accounts!A$10:A$84,C541,Accounts!A$10:A$84)</f>
        <v>0</v>
      </c>
      <c r="T541" s="15">
        <f t="shared" si="55"/>
        <v>0</v>
      </c>
      <c r="U541" s="15">
        <f t="shared" si="53"/>
        <v>0</v>
      </c>
    </row>
    <row r="542" spans="1:21">
      <c r="A542" s="56"/>
      <c r="B542" s="3"/>
      <c r="C542" s="216"/>
      <c r="D542" s="102"/>
      <c r="E542" s="102"/>
      <c r="F542" s="103"/>
      <c r="G542" s="131"/>
      <c r="H542" s="2"/>
      <c r="I542" s="107">
        <f>IF(F542="",SUMIF(Accounts!$A$10:$A$84,C542,Accounts!$D$10:$D$84),0)</f>
        <v>0</v>
      </c>
      <c r="J542" s="30">
        <f>IF(H542&lt;&gt;"",ROUND(H542*(1-F542-I542),2),IF(SETUP!$C$10&lt;&gt;"Y",0,IF(SUMIF(Accounts!A$10:A$84,C542,Accounts!Q$10:Q$84)=1,0,ROUND((D542-E542)*(1-F542-I542)/SETUP!$C$13,2))))</f>
        <v>0</v>
      </c>
      <c r="K542" s="14" t="str">
        <f>IF(SUM(C542:H542)=0,"",IF(T542=0,LOOKUP(C542,Accounts!$A$10:$A$84,Accounts!$B$10:$B$84),"Error!  Invalid Account Number"))</f>
        <v/>
      </c>
      <c r="L542" s="30">
        <f t="shared" si="52"/>
        <v>0</v>
      </c>
      <c r="M542" s="152">
        <f t="shared" si="50"/>
        <v>0</v>
      </c>
      <c r="N542" s="43"/>
      <c r="O542" s="92"/>
      <c r="P542" s="150"/>
      <c r="Q542" s="156">
        <f t="shared" si="51"/>
        <v>0</v>
      </c>
      <c r="R542" s="161">
        <f t="shared" si="54"/>
        <v>0</v>
      </c>
      <c r="S542" s="15">
        <f>SUMIF(Accounts!A$10:A$84,C542,Accounts!A$10:A$84)</f>
        <v>0</v>
      </c>
      <c r="T542" s="15">
        <f t="shared" si="55"/>
        <v>0</v>
      </c>
      <c r="U542" s="15">
        <f t="shared" si="53"/>
        <v>0</v>
      </c>
    </row>
    <row r="543" spans="1:21">
      <c r="A543" s="56"/>
      <c r="B543" s="3"/>
      <c r="C543" s="216"/>
      <c r="D543" s="102"/>
      <c r="E543" s="102"/>
      <c r="F543" s="103"/>
      <c r="G543" s="131"/>
      <c r="H543" s="2"/>
      <c r="I543" s="107">
        <f>IF(F543="",SUMIF(Accounts!$A$10:$A$84,C543,Accounts!$D$10:$D$84),0)</f>
        <v>0</v>
      </c>
      <c r="J543" s="30">
        <f>IF(H543&lt;&gt;"",ROUND(H543*(1-F543-I543),2),IF(SETUP!$C$10&lt;&gt;"Y",0,IF(SUMIF(Accounts!A$10:A$84,C543,Accounts!Q$10:Q$84)=1,0,ROUND((D543-E543)*(1-F543-I543)/SETUP!$C$13,2))))</f>
        <v>0</v>
      </c>
      <c r="K543" s="14" t="str">
        <f>IF(SUM(C543:H543)=0,"",IF(T543=0,LOOKUP(C543,Accounts!$A$10:$A$84,Accounts!$B$10:$B$84),"Error!  Invalid Account Number"))</f>
        <v/>
      </c>
      <c r="L543" s="30">
        <f t="shared" si="52"/>
        <v>0</v>
      </c>
      <c r="M543" s="152">
        <f t="shared" si="50"/>
        <v>0</v>
      </c>
      <c r="N543" s="43"/>
      <c r="O543" s="92"/>
      <c r="P543" s="150"/>
      <c r="Q543" s="156">
        <f t="shared" si="51"/>
        <v>0</v>
      </c>
      <c r="R543" s="161">
        <f t="shared" si="54"/>
        <v>0</v>
      </c>
      <c r="S543" s="15">
        <f>SUMIF(Accounts!A$10:A$84,C543,Accounts!A$10:A$84)</f>
        <v>0</v>
      </c>
      <c r="T543" s="15">
        <f t="shared" si="55"/>
        <v>0</v>
      </c>
      <c r="U543" s="15">
        <f t="shared" si="53"/>
        <v>0</v>
      </c>
    </row>
    <row r="544" spans="1:21">
      <c r="A544" s="56"/>
      <c r="B544" s="3"/>
      <c r="C544" s="216"/>
      <c r="D544" s="102"/>
      <c r="E544" s="102"/>
      <c r="F544" s="103"/>
      <c r="G544" s="131"/>
      <c r="H544" s="2"/>
      <c r="I544" s="107">
        <f>IF(F544="",SUMIF(Accounts!$A$10:$A$84,C544,Accounts!$D$10:$D$84),0)</f>
        <v>0</v>
      </c>
      <c r="J544" s="30">
        <f>IF(H544&lt;&gt;"",ROUND(H544*(1-F544-I544),2),IF(SETUP!$C$10&lt;&gt;"Y",0,IF(SUMIF(Accounts!A$10:A$84,C544,Accounts!Q$10:Q$84)=1,0,ROUND((D544-E544)*(1-F544-I544)/SETUP!$C$13,2))))</f>
        <v>0</v>
      </c>
      <c r="K544" s="14" t="str">
        <f>IF(SUM(C544:H544)=0,"",IF(T544=0,LOOKUP(C544,Accounts!$A$10:$A$84,Accounts!$B$10:$B$84),"Error!  Invalid Account Number"))</f>
        <v/>
      </c>
      <c r="L544" s="30">
        <f t="shared" si="52"/>
        <v>0</v>
      </c>
      <c r="M544" s="152">
        <f t="shared" si="50"/>
        <v>0</v>
      </c>
      <c r="N544" s="43"/>
      <c r="O544" s="92"/>
      <c r="P544" s="150"/>
      <c r="Q544" s="156">
        <f t="shared" si="51"/>
        <v>0</v>
      </c>
      <c r="R544" s="161">
        <f t="shared" si="54"/>
        <v>0</v>
      </c>
      <c r="S544" s="15">
        <f>SUMIF(Accounts!A$10:A$84,C544,Accounts!A$10:A$84)</f>
        <v>0</v>
      </c>
      <c r="T544" s="15">
        <f t="shared" si="55"/>
        <v>0</v>
      </c>
      <c r="U544" s="15">
        <f t="shared" si="53"/>
        <v>0</v>
      </c>
    </row>
    <row r="545" spans="1:21">
      <c r="A545" s="56"/>
      <c r="B545" s="3"/>
      <c r="C545" s="216"/>
      <c r="D545" s="102"/>
      <c r="E545" s="102"/>
      <c r="F545" s="103"/>
      <c r="G545" s="131"/>
      <c r="H545" s="2"/>
      <c r="I545" s="107">
        <f>IF(F545="",SUMIF(Accounts!$A$10:$A$84,C545,Accounts!$D$10:$D$84),0)</f>
        <v>0</v>
      </c>
      <c r="J545" s="30">
        <f>IF(H545&lt;&gt;"",ROUND(H545*(1-F545-I545),2),IF(SETUP!$C$10&lt;&gt;"Y",0,IF(SUMIF(Accounts!A$10:A$84,C545,Accounts!Q$10:Q$84)=1,0,ROUND((D545-E545)*(1-F545-I545)/SETUP!$C$13,2))))</f>
        <v>0</v>
      </c>
      <c r="K545" s="14" t="str">
        <f>IF(SUM(C545:H545)=0,"",IF(T545=0,LOOKUP(C545,Accounts!$A$10:$A$84,Accounts!$B$10:$B$84),"Error!  Invalid Account Number"))</f>
        <v/>
      </c>
      <c r="L545" s="30">
        <f t="shared" si="52"/>
        <v>0</v>
      </c>
      <c r="M545" s="152">
        <f t="shared" si="50"/>
        <v>0</v>
      </c>
      <c r="N545" s="43"/>
      <c r="O545" s="92"/>
      <c r="P545" s="150"/>
      <c r="Q545" s="156">
        <f t="shared" si="51"/>
        <v>0</v>
      </c>
      <c r="R545" s="161">
        <f t="shared" si="54"/>
        <v>0</v>
      </c>
      <c r="S545" s="15">
        <f>SUMIF(Accounts!A$10:A$84,C545,Accounts!A$10:A$84)</f>
        <v>0</v>
      </c>
      <c r="T545" s="15">
        <f t="shared" si="55"/>
        <v>0</v>
      </c>
      <c r="U545" s="15">
        <f t="shared" si="53"/>
        <v>0</v>
      </c>
    </row>
    <row r="546" spans="1:21">
      <c r="A546" s="56"/>
      <c r="B546" s="3"/>
      <c r="C546" s="216"/>
      <c r="D546" s="102"/>
      <c r="E546" s="102"/>
      <c r="F546" s="103"/>
      <c r="G546" s="131"/>
      <c r="H546" s="2"/>
      <c r="I546" s="107">
        <f>IF(F546="",SUMIF(Accounts!$A$10:$A$84,C546,Accounts!$D$10:$D$84),0)</f>
        <v>0</v>
      </c>
      <c r="J546" s="30">
        <f>IF(H546&lt;&gt;"",ROUND(H546*(1-F546-I546),2),IF(SETUP!$C$10&lt;&gt;"Y",0,IF(SUMIF(Accounts!A$10:A$84,C546,Accounts!Q$10:Q$84)=1,0,ROUND((D546-E546)*(1-F546-I546)/SETUP!$C$13,2))))</f>
        <v>0</v>
      </c>
      <c r="K546" s="14" t="str">
        <f>IF(SUM(C546:H546)=0,"",IF(T546=0,LOOKUP(C546,Accounts!$A$10:$A$84,Accounts!$B$10:$B$84),"Error!  Invalid Account Number"))</f>
        <v/>
      </c>
      <c r="L546" s="30">
        <f t="shared" si="52"/>
        <v>0</v>
      </c>
      <c r="M546" s="152">
        <f t="shared" si="50"/>
        <v>0</v>
      </c>
      <c r="N546" s="43"/>
      <c r="O546" s="92"/>
      <c r="P546" s="150"/>
      <c r="Q546" s="156">
        <f t="shared" si="51"/>
        <v>0</v>
      </c>
      <c r="R546" s="161">
        <f t="shared" si="54"/>
        <v>0</v>
      </c>
      <c r="S546" s="15">
        <f>SUMIF(Accounts!A$10:A$84,C546,Accounts!A$10:A$84)</f>
        <v>0</v>
      </c>
      <c r="T546" s="15">
        <f t="shared" si="55"/>
        <v>0</v>
      </c>
      <c r="U546" s="15">
        <f t="shared" si="53"/>
        <v>0</v>
      </c>
    </row>
    <row r="547" spans="1:21">
      <c r="A547" s="56"/>
      <c r="B547" s="3"/>
      <c r="C547" s="216"/>
      <c r="D547" s="102"/>
      <c r="E547" s="102"/>
      <c r="F547" s="103"/>
      <c r="G547" s="131"/>
      <c r="H547" s="2"/>
      <c r="I547" s="107">
        <f>IF(F547="",SUMIF(Accounts!$A$10:$A$84,C547,Accounts!$D$10:$D$84),0)</f>
        <v>0</v>
      </c>
      <c r="J547" s="30">
        <f>IF(H547&lt;&gt;"",ROUND(H547*(1-F547-I547),2),IF(SETUP!$C$10&lt;&gt;"Y",0,IF(SUMIF(Accounts!A$10:A$84,C547,Accounts!Q$10:Q$84)=1,0,ROUND((D547-E547)*(1-F547-I547)/SETUP!$C$13,2))))</f>
        <v>0</v>
      </c>
      <c r="K547" s="14" t="str">
        <f>IF(SUM(C547:H547)=0,"",IF(T547=0,LOOKUP(C547,Accounts!$A$10:$A$84,Accounts!$B$10:$B$84),"Error!  Invalid Account Number"))</f>
        <v/>
      </c>
      <c r="L547" s="30">
        <f t="shared" si="52"/>
        <v>0</v>
      </c>
      <c r="M547" s="152">
        <f t="shared" si="50"/>
        <v>0</v>
      </c>
      <c r="N547" s="43"/>
      <c r="O547" s="92"/>
      <c r="P547" s="150"/>
      <c r="Q547" s="156">
        <f t="shared" si="51"/>
        <v>0</v>
      </c>
      <c r="R547" s="161">
        <f t="shared" si="54"/>
        <v>0</v>
      </c>
      <c r="S547" s="15">
        <f>SUMIF(Accounts!A$10:A$84,C547,Accounts!A$10:A$84)</f>
        <v>0</v>
      </c>
      <c r="T547" s="15">
        <f t="shared" si="55"/>
        <v>0</v>
      </c>
      <c r="U547" s="15">
        <f t="shared" si="53"/>
        <v>0</v>
      </c>
    </row>
    <row r="548" spans="1:21">
      <c r="A548" s="56"/>
      <c r="B548" s="3"/>
      <c r="C548" s="216"/>
      <c r="D548" s="102"/>
      <c r="E548" s="102"/>
      <c r="F548" s="103"/>
      <c r="G548" s="131"/>
      <c r="H548" s="2"/>
      <c r="I548" s="107">
        <f>IF(F548="",SUMIF(Accounts!$A$10:$A$84,C548,Accounts!$D$10:$D$84),0)</f>
        <v>0</v>
      </c>
      <c r="J548" s="30">
        <f>IF(H548&lt;&gt;"",ROUND(H548*(1-F548-I548),2),IF(SETUP!$C$10&lt;&gt;"Y",0,IF(SUMIF(Accounts!A$10:A$84,C548,Accounts!Q$10:Q$84)=1,0,ROUND((D548-E548)*(1-F548-I548)/SETUP!$C$13,2))))</f>
        <v>0</v>
      </c>
      <c r="K548" s="14" t="str">
        <f>IF(SUM(C548:H548)=0,"",IF(T548=0,LOOKUP(C548,Accounts!$A$10:$A$84,Accounts!$B$10:$B$84),"Error!  Invalid Account Number"))</f>
        <v/>
      </c>
      <c r="L548" s="30">
        <f t="shared" si="52"/>
        <v>0</v>
      </c>
      <c r="M548" s="152">
        <f t="shared" si="50"/>
        <v>0</v>
      </c>
      <c r="N548" s="43"/>
      <c r="O548" s="92"/>
      <c r="P548" s="150"/>
      <c r="Q548" s="156">
        <f t="shared" si="51"/>
        <v>0</v>
      </c>
      <c r="R548" s="161">
        <f t="shared" si="54"/>
        <v>0</v>
      </c>
      <c r="S548" s="15">
        <f>SUMIF(Accounts!A$10:A$84,C548,Accounts!A$10:A$84)</f>
        <v>0</v>
      </c>
      <c r="T548" s="15">
        <f t="shared" si="55"/>
        <v>0</v>
      </c>
      <c r="U548" s="15">
        <f t="shared" si="53"/>
        <v>0</v>
      </c>
    </row>
    <row r="549" spans="1:21">
      <c r="A549" s="56"/>
      <c r="B549" s="3"/>
      <c r="C549" s="216"/>
      <c r="D549" s="102"/>
      <c r="E549" s="102"/>
      <c r="F549" s="103"/>
      <c r="G549" s="131"/>
      <c r="H549" s="2"/>
      <c r="I549" s="107">
        <f>IF(F549="",SUMIF(Accounts!$A$10:$A$84,C549,Accounts!$D$10:$D$84),0)</f>
        <v>0</v>
      </c>
      <c r="J549" s="30">
        <f>IF(H549&lt;&gt;"",ROUND(H549*(1-F549-I549),2),IF(SETUP!$C$10&lt;&gt;"Y",0,IF(SUMIF(Accounts!A$10:A$84,C549,Accounts!Q$10:Q$84)=1,0,ROUND((D549-E549)*(1-F549-I549)/SETUP!$C$13,2))))</f>
        <v>0</v>
      </c>
      <c r="K549" s="14" t="str">
        <f>IF(SUM(C549:H549)=0,"",IF(T549=0,LOOKUP(C549,Accounts!$A$10:$A$84,Accounts!$B$10:$B$84),"Error!  Invalid Account Number"))</f>
        <v/>
      </c>
      <c r="L549" s="30">
        <f t="shared" si="52"/>
        <v>0</v>
      </c>
      <c r="M549" s="152">
        <f t="shared" si="50"/>
        <v>0</v>
      </c>
      <c r="N549" s="43"/>
      <c r="O549" s="92"/>
      <c r="P549" s="150"/>
      <c r="Q549" s="156">
        <f t="shared" si="51"/>
        <v>0</v>
      </c>
      <c r="R549" s="161">
        <f t="shared" si="54"/>
        <v>0</v>
      </c>
      <c r="S549" s="15">
        <f>SUMIF(Accounts!A$10:A$84,C549,Accounts!A$10:A$84)</f>
        <v>0</v>
      </c>
      <c r="T549" s="15">
        <f t="shared" si="55"/>
        <v>0</v>
      </c>
      <c r="U549" s="15">
        <f t="shared" si="53"/>
        <v>0</v>
      </c>
    </row>
    <row r="550" spans="1:21">
      <c r="A550" s="56"/>
      <c r="B550" s="3"/>
      <c r="C550" s="216"/>
      <c r="D550" s="102"/>
      <c r="E550" s="102"/>
      <c r="F550" s="103"/>
      <c r="G550" s="131"/>
      <c r="H550" s="2"/>
      <c r="I550" s="107">
        <f>IF(F550="",SUMIF(Accounts!$A$10:$A$84,C550,Accounts!$D$10:$D$84),0)</f>
        <v>0</v>
      </c>
      <c r="J550" s="30">
        <f>IF(H550&lt;&gt;"",ROUND(H550*(1-F550-I550),2),IF(SETUP!$C$10&lt;&gt;"Y",0,IF(SUMIF(Accounts!A$10:A$84,C550,Accounts!Q$10:Q$84)=1,0,ROUND((D550-E550)*(1-F550-I550)/SETUP!$C$13,2))))</f>
        <v>0</v>
      </c>
      <c r="K550" s="14" t="str">
        <f>IF(SUM(C550:H550)=0,"",IF(T550=0,LOOKUP(C550,Accounts!$A$10:$A$84,Accounts!$B$10:$B$84),"Error!  Invalid Account Number"))</f>
        <v/>
      </c>
      <c r="L550" s="30">
        <f t="shared" si="52"/>
        <v>0</v>
      </c>
      <c r="M550" s="152">
        <f t="shared" si="50"/>
        <v>0</v>
      </c>
      <c r="N550" s="43"/>
      <c r="O550" s="92"/>
      <c r="P550" s="150"/>
      <c r="Q550" s="156">
        <f t="shared" si="51"/>
        <v>0</v>
      </c>
      <c r="R550" s="161">
        <f t="shared" si="54"/>
        <v>0</v>
      </c>
      <c r="S550" s="15">
        <f>SUMIF(Accounts!A$10:A$84,C550,Accounts!A$10:A$84)</f>
        <v>0</v>
      </c>
      <c r="T550" s="15">
        <f t="shared" si="55"/>
        <v>0</v>
      </c>
      <c r="U550" s="15">
        <f t="shared" si="53"/>
        <v>0</v>
      </c>
    </row>
    <row r="551" spans="1:21">
      <c r="A551" s="56"/>
      <c r="B551" s="3"/>
      <c r="C551" s="216"/>
      <c r="D551" s="102"/>
      <c r="E551" s="102"/>
      <c r="F551" s="103"/>
      <c r="G551" s="131"/>
      <c r="H551" s="2"/>
      <c r="I551" s="107">
        <f>IF(F551="",SUMIF(Accounts!$A$10:$A$84,C551,Accounts!$D$10:$D$84),0)</f>
        <v>0</v>
      </c>
      <c r="J551" s="30">
        <f>IF(H551&lt;&gt;"",ROUND(H551*(1-F551-I551),2),IF(SETUP!$C$10&lt;&gt;"Y",0,IF(SUMIF(Accounts!A$10:A$84,C551,Accounts!Q$10:Q$84)=1,0,ROUND((D551-E551)*(1-F551-I551)/SETUP!$C$13,2))))</f>
        <v>0</v>
      </c>
      <c r="K551" s="14" t="str">
        <f>IF(SUM(C551:H551)=0,"",IF(T551=0,LOOKUP(C551,Accounts!$A$10:$A$84,Accounts!$B$10:$B$84),"Error!  Invalid Account Number"))</f>
        <v/>
      </c>
      <c r="L551" s="30">
        <f t="shared" si="52"/>
        <v>0</v>
      </c>
      <c r="M551" s="152">
        <f t="shared" si="50"/>
        <v>0</v>
      </c>
      <c r="N551" s="43"/>
      <c r="O551" s="92"/>
      <c r="P551" s="150"/>
      <c r="Q551" s="156">
        <f t="shared" si="51"/>
        <v>0</v>
      </c>
      <c r="R551" s="161">
        <f t="shared" si="54"/>
        <v>0</v>
      </c>
      <c r="S551" s="15">
        <f>SUMIF(Accounts!A$10:A$84,C551,Accounts!A$10:A$84)</f>
        <v>0</v>
      </c>
      <c r="T551" s="15">
        <f t="shared" si="55"/>
        <v>0</v>
      </c>
      <c r="U551" s="15">
        <f t="shared" si="53"/>
        <v>0</v>
      </c>
    </row>
    <row r="552" spans="1:21">
      <c r="A552" s="56"/>
      <c r="B552" s="3"/>
      <c r="C552" s="216"/>
      <c r="D552" s="102"/>
      <c r="E552" s="102"/>
      <c r="F552" s="103"/>
      <c r="G552" s="131"/>
      <c r="H552" s="2"/>
      <c r="I552" s="107">
        <f>IF(F552="",SUMIF(Accounts!$A$10:$A$84,C552,Accounts!$D$10:$D$84),0)</f>
        <v>0</v>
      </c>
      <c r="J552" s="30">
        <f>IF(H552&lt;&gt;"",ROUND(H552*(1-F552-I552),2),IF(SETUP!$C$10&lt;&gt;"Y",0,IF(SUMIF(Accounts!A$10:A$84,C552,Accounts!Q$10:Q$84)=1,0,ROUND((D552-E552)*(1-F552-I552)/SETUP!$C$13,2))))</f>
        <v>0</v>
      </c>
      <c r="K552" s="14" t="str">
        <f>IF(SUM(C552:H552)=0,"",IF(T552=0,LOOKUP(C552,Accounts!$A$10:$A$84,Accounts!$B$10:$B$84),"Error!  Invalid Account Number"))</f>
        <v/>
      </c>
      <c r="L552" s="30">
        <f t="shared" si="52"/>
        <v>0</v>
      </c>
      <c r="M552" s="152">
        <f t="shared" si="50"/>
        <v>0</v>
      </c>
      <c r="N552" s="43"/>
      <c r="O552" s="92"/>
      <c r="P552" s="150"/>
      <c r="Q552" s="156">
        <f t="shared" si="51"/>
        <v>0</v>
      </c>
      <c r="R552" s="161">
        <f t="shared" si="54"/>
        <v>0</v>
      </c>
      <c r="S552" s="15">
        <f>SUMIF(Accounts!A$10:A$84,C552,Accounts!A$10:A$84)</f>
        <v>0</v>
      </c>
      <c r="T552" s="15">
        <f t="shared" si="55"/>
        <v>0</v>
      </c>
      <c r="U552" s="15">
        <f t="shared" si="53"/>
        <v>0</v>
      </c>
    </row>
    <row r="553" spans="1:21">
      <c r="A553" s="56"/>
      <c r="B553" s="3"/>
      <c r="C553" s="216"/>
      <c r="D553" s="102"/>
      <c r="E553" s="102"/>
      <c r="F553" s="103"/>
      <c r="G553" s="131"/>
      <c r="H553" s="2"/>
      <c r="I553" s="107">
        <f>IF(F553="",SUMIF(Accounts!$A$10:$A$84,C553,Accounts!$D$10:$D$84),0)</f>
        <v>0</v>
      </c>
      <c r="J553" s="30">
        <f>IF(H553&lt;&gt;"",ROUND(H553*(1-F553-I553),2),IF(SETUP!$C$10&lt;&gt;"Y",0,IF(SUMIF(Accounts!A$10:A$84,C553,Accounts!Q$10:Q$84)=1,0,ROUND((D553-E553)*(1-F553-I553)/SETUP!$C$13,2))))</f>
        <v>0</v>
      </c>
      <c r="K553" s="14" t="str">
        <f>IF(SUM(C553:H553)=0,"",IF(T553=0,LOOKUP(C553,Accounts!$A$10:$A$84,Accounts!$B$10:$B$84),"Error!  Invalid Account Number"))</f>
        <v/>
      </c>
      <c r="L553" s="30">
        <f t="shared" si="52"/>
        <v>0</v>
      </c>
      <c r="M553" s="152">
        <f t="shared" si="50"/>
        <v>0</v>
      </c>
      <c r="N553" s="43"/>
      <c r="O553" s="92"/>
      <c r="P553" s="150"/>
      <c r="Q553" s="156">
        <f t="shared" si="51"/>
        <v>0</v>
      </c>
      <c r="R553" s="161">
        <f t="shared" si="54"/>
        <v>0</v>
      </c>
      <c r="S553" s="15">
        <f>SUMIF(Accounts!A$10:A$84,C553,Accounts!A$10:A$84)</f>
        <v>0</v>
      </c>
      <c r="T553" s="15">
        <f t="shared" si="55"/>
        <v>0</v>
      </c>
      <c r="U553" s="15">
        <f t="shared" si="53"/>
        <v>0</v>
      </c>
    </row>
    <row r="554" spans="1:21">
      <c r="A554" s="56"/>
      <c r="B554" s="3"/>
      <c r="C554" s="216"/>
      <c r="D554" s="102"/>
      <c r="E554" s="102"/>
      <c r="F554" s="103"/>
      <c r="G554" s="131"/>
      <c r="H554" s="2"/>
      <c r="I554" s="107">
        <f>IF(F554="",SUMIF(Accounts!$A$10:$A$84,C554,Accounts!$D$10:$D$84),0)</f>
        <v>0</v>
      </c>
      <c r="J554" s="30">
        <f>IF(H554&lt;&gt;"",ROUND(H554*(1-F554-I554),2),IF(SETUP!$C$10&lt;&gt;"Y",0,IF(SUMIF(Accounts!A$10:A$84,C554,Accounts!Q$10:Q$84)=1,0,ROUND((D554-E554)*(1-F554-I554)/SETUP!$C$13,2))))</f>
        <v>0</v>
      </c>
      <c r="K554" s="14" t="str">
        <f>IF(SUM(C554:H554)=0,"",IF(T554=0,LOOKUP(C554,Accounts!$A$10:$A$84,Accounts!$B$10:$B$84),"Error!  Invalid Account Number"))</f>
        <v/>
      </c>
      <c r="L554" s="30">
        <f t="shared" si="52"/>
        <v>0</v>
      </c>
      <c r="M554" s="152">
        <f t="shared" si="50"/>
        <v>0</v>
      </c>
      <c r="N554" s="43"/>
      <c r="O554" s="92"/>
      <c r="P554" s="150"/>
      <c r="Q554" s="156">
        <f t="shared" si="51"/>
        <v>0</v>
      </c>
      <c r="R554" s="161">
        <f t="shared" si="54"/>
        <v>0</v>
      </c>
      <c r="S554" s="15">
        <f>SUMIF(Accounts!A$10:A$84,C554,Accounts!A$10:A$84)</f>
        <v>0</v>
      </c>
      <c r="T554" s="15">
        <f t="shared" si="55"/>
        <v>0</v>
      </c>
      <c r="U554" s="15">
        <f t="shared" si="53"/>
        <v>0</v>
      </c>
    </row>
    <row r="555" spans="1:21">
      <c r="A555" s="56"/>
      <c r="B555" s="3"/>
      <c r="C555" s="216"/>
      <c r="D555" s="102"/>
      <c r="E555" s="102"/>
      <c r="F555" s="103"/>
      <c r="G555" s="131"/>
      <c r="H555" s="2"/>
      <c r="I555" s="107">
        <f>IF(F555="",SUMIF(Accounts!$A$10:$A$84,C555,Accounts!$D$10:$D$84),0)</f>
        <v>0</v>
      </c>
      <c r="J555" s="30">
        <f>IF(H555&lt;&gt;"",ROUND(H555*(1-F555-I555),2),IF(SETUP!$C$10&lt;&gt;"Y",0,IF(SUMIF(Accounts!A$10:A$84,C555,Accounts!Q$10:Q$84)=1,0,ROUND((D555-E555)*(1-F555-I555)/SETUP!$C$13,2))))</f>
        <v>0</v>
      </c>
      <c r="K555" s="14" t="str">
        <f>IF(SUM(C555:H555)=0,"",IF(T555=0,LOOKUP(C555,Accounts!$A$10:$A$84,Accounts!$B$10:$B$84),"Error!  Invalid Account Number"))</f>
        <v/>
      </c>
      <c r="L555" s="30">
        <f t="shared" si="52"/>
        <v>0</v>
      </c>
      <c r="M555" s="152">
        <f t="shared" si="50"/>
        <v>0</v>
      </c>
      <c r="N555" s="43"/>
      <c r="O555" s="92"/>
      <c r="P555" s="150"/>
      <c r="Q555" s="156">
        <f t="shared" si="51"/>
        <v>0</v>
      </c>
      <c r="R555" s="161">
        <f t="shared" si="54"/>
        <v>0</v>
      </c>
      <c r="S555" s="15">
        <f>SUMIF(Accounts!A$10:A$84,C555,Accounts!A$10:A$84)</f>
        <v>0</v>
      </c>
      <c r="T555" s="15">
        <f t="shared" si="55"/>
        <v>0</v>
      </c>
      <c r="U555" s="15">
        <f t="shared" si="53"/>
        <v>0</v>
      </c>
    </row>
    <row r="556" spans="1:21">
      <c r="A556" s="56"/>
      <c r="B556" s="3"/>
      <c r="C556" s="216"/>
      <c r="D556" s="102"/>
      <c r="E556" s="102"/>
      <c r="F556" s="103"/>
      <c r="G556" s="131"/>
      <c r="H556" s="2"/>
      <c r="I556" s="107">
        <f>IF(F556="",SUMIF(Accounts!$A$10:$A$84,C556,Accounts!$D$10:$D$84),0)</f>
        <v>0</v>
      </c>
      <c r="J556" s="30">
        <f>IF(H556&lt;&gt;"",ROUND(H556*(1-F556-I556),2),IF(SETUP!$C$10&lt;&gt;"Y",0,IF(SUMIF(Accounts!A$10:A$84,C556,Accounts!Q$10:Q$84)=1,0,ROUND((D556-E556)*(1-F556-I556)/SETUP!$C$13,2))))</f>
        <v>0</v>
      </c>
      <c r="K556" s="14" t="str">
        <f>IF(SUM(C556:H556)=0,"",IF(T556=0,LOOKUP(C556,Accounts!$A$10:$A$84,Accounts!$B$10:$B$84),"Error!  Invalid Account Number"))</f>
        <v/>
      </c>
      <c r="L556" s="30">
        <f t="shared" si="52"/>
        <v>0</v>
      </c>
      <c r="M556" s="152">
        <f t="shared" si="50"/>
        <v>0</v>
      </c>
      <c r="N556" s="43"/>
      <c r="O556" s="92"/>
      <c r="P556" s="150"/>
      <c r="Q556" s="156">
        <f t="shared" si="51"/>
        <v>0</v>
      </c>
      <c r="R556" s="161">
        <f t="shared" si="54"/>
        <v>0</v>
      </c>
      <c r="S556" s="15">
        <f>SUMIF(Accounts!A$10:A$84,C556,Accounts!A$10:A$84)</f>
        <v>0</v>
      </c>
      <c r="T556" s="15">
        <f t="shared" si="55"/>
        <v>0</v>
      </c>
      <c r="U556" s="15">
        <f t="shared" si="53"/>
        <v>0</v>
      </c>
    </row>
    <row r="557" spans="1:21">
      <c r="A557" s="56"/>
      <c r="B557" s="3"/>
      <c r="C557" s="216"/>
      <c r="D557" s="102"/>
      <c r="E557" s="102"/>
      <c r="F557" s="103"/>
      <c r="G557" s="131"/>
      <c r="H557" s="2"/>
      <c r="I557" s="107">
        <f>IF(F557="",SUMIF(Accounts!$A$10:$A$84,C557,Accounts!$D$10:$D$84),0)</f>
        <v>0</v>
      </c>
      <c r="J557" s="30">
        <f>IF(H557&lt;&gt;"",ROUND(H557*(1-F557-I557),2),IF(SETUP!$C$10&lt;&gt;"Y",0,IF(SUMIF(Accounts!A$10:A$84,C557,Accounts!Q$10:Q$84)=1,0,ROUND((D557-E557)*(1-F557-I557)/SETUP!$C$13,2))))</f>
        <v>0</v>
      </c>
      <c r="K557" s="14" t="str">
        <f>IF(SUM(C557:H557)=0,"",IF(T557=0,LOOKUP(C557,Accounts!$A$10:$A$84,Accounts!$B$10:$B$84),"Error!  Invalid Account Number"))</f>
        <v/>
      </c>
      <c r="L557" s="30">
        <f t="shared" si="52"/>
        <v>0</v>
      </c>
      <c r="M557" s="152">
        <f t="shared" si="50"/>
        <v>0</v>
      </c>
      <c r="N557" s="43"/>
      <c r="O557" s="92"/>
      <c r="P557" s="150"/>
      <c r="Q557" s="156">
        <f t="shared" si="51"/>
        <v>0</v>
      </c>
      <c r="R557" s="161">
        <f t="shared" si="54"/>
        <v>0</v>
      </c>
      <c r="S557" s="15">
        <f>SUMIF(Accounts!A$10:A$84,C557,Accounts!A$10:A$84)</f>
        <v>0</v>
      </c>
      <c r="T557" s="15">
        <f t="shared" si="55"/>
        <v>0</v>
      </c>
      <c r="U557" s="15">
        <f t="shared" si="53"/>
        <v>0</v>
      </c>
    </row>
    <row r="558" spans="1:21">
      <c r="A558" s="56"/>
      <c r="B558" s="3"/>
      <c r="C558" s="216"/>
      <c r="D558" s="102"/>
      <c r="E558" s="102"/>
      <c r="F558" s="103"/>
      <c r="G558" s="131"/>
      <c r="H558" s="2"/>
      <c r="I558" s="107">
        <f>IF(F558="",SUMIF(Accounts!$A$10:$A$84,C558,Accounts!$D$10:$D$84),0)</f>
        <v>0</v>
      </c>
      <c r="J558" s="30">
        <f>IF(H558&lt;&gt;"",ROUND(H558*(1-F558-I558),2),IF(SETUP!$C$10&lt;&gt;"Y",0,IF(SUMIF(Accounts!A$10:A$84,C558,Accounts!Q$10:Q$84)=1,0,ROUND((D558-E558)*(1-F558-I558)/SETUP!$C$13,2))))</f>
        <v>0</v>
      </c>
      <c r="K558" s="14" t="str">
        <f>IF(SUM(C558:H558)=0,"",IF(T558=0,LOOKUP(C558,Accounts!$A$10:$A$84,Accounts!$B$10:$B$84),"Error!  Invalid Account Number"))</f>
        <v/>
      </c>
      <c r="L558" s="30">
        <f t="shared" si="52"/>
        <v>0</v>
      </c>
      <c r="M558" s="152">
        <f t="shared" si="50"/>
        <v>0</v>
      </c>
      <c r="N558" s="43"/>
      <c r="O558" s="92"/>
      <c r="P558" s="150"/>
      <c r="Q558" s="156">
        <f t="shared" si="51"/>
        <v>0</v>
      </c>
      <c r="R558" s="161">
        <f t="shared" si="54"/>
        <v>0</v>
      </c>
      <c r="S558" s="15">
        <f>SUMIF(Accounts!A$10:A$84,C558,Accounts!A$10:A$84)</f>
        <v>0</v>
      </c>
      <c r="T558" s="15">
        <f t="shared" si="55"/>
        <v>0</v>
      </c>
      <c r="U558" s="15">
        <f t="shared" si="53"/>
        <v>0</v>
      </c>
    </row>
    <row r="559" spans="1:21">
      <c r="A559" s="56"/>
      <c r="B559" s="3"/>
      <c r="C559" s="216"/>
      <c r="D559" s="102"/>
      <c r="E559" s="102"/>
      <c r="F559" s="103"/>
      <c r="G559" s="131"/>
      <c r="H559" s="2"/>
      <c r="I559" s="107">
        <f>IF(F559="",SUMIF(Accounts!$A$10:$A$84,C559,Accounts!$D$10:$D$84),0)</f>
        <v>0</v>
      </c>
      <c r="J559" s="30">
        <f>IF(H559&lt;&gt;"",ROUND(H559*(1-F559-I559),2),IF(SETUP!$C$10&lt;&gt;"Y",0,IF(SUMIF(Accounts!A$10:A$84,C559,Accounts!Q$10:Q$84)=1,0,ROUND((D559-E559)*(1-F559-I559)/SETUP!$C$13,2))))</f>
        <v>0</v>
      </c>
      <c r="K559" s="14" t="str">
        <f>IF(SUM(C559:H559)=0,"",IF(T559=0,LOOKUP(C559,Accounts!$A$10:$A$84,Accounts!$B$10:$B$84),"Error!  Invalid Account Number"))</f>
        <v/>
      </c>
      <c r="L559" s="30">
        <f t="shared" si="52"/>
        <v>0</v>
      </c>
      <c r="M559" s="152">
        <f t="shared" si="50"/>
        <v>0</v>
      </c>
      <c r="N559" s="43"/>
      <c r="O559" s="92"/>
      <c r="P559" s="150"/>
      <c r="Q559" s="156">
        <f t="shared" si="51"/>
        <v>0</v>
      </c>
      <c r="R559" s="161">
        <f t="shared" si="54"/>
        <v>0</v>
      </c>
      <c r="S559" s="15">
        <f>SUMIF(Accounts!A$10:A$84,C559,Accounts!A$10:A$84)</f>
        <v>0</v>
      </c>
      <c r="T559" s="15">
        <f t="shared" si="55"/>
        <v>0</v>
      </c>
      <c r="U559" s="15">
        <f t="shared" si="53"/>
        <v>0</v>
      </c>
    </row>
    <row r="560" spans="1:21">
      <c r="A560" s="56"/>
      <c r="B560" s="3"/>
      <c r="C560" s="216"/>
      <c r="D560" s="102"/>
      <c r="E560" s="102"/>
      <c r="F560" s="103"/>
      <c r="G560" s="131"/>
      <c r="H560" s="2"/>
      <c r="I560" s="107">
        <f>IF(F560="",SUMIF(Accounts!$A$10:$A$84,C560,Accounts!$D$10:$D$84),0)</f>
        <v>0</v>
      </c>
      <c r="J560" s="30">
        <f>IF(H560&lt;&gt;"",ROUND(H560*(1-F560-I560),2),IF(SETUP!$C$10&lt;&gt;"Y",0,IF(SUMIF(Accounts!A$10:A$84,C560,Accounts!Q$10:Q$84)=1,0,ROUND((D560-E560)*(1-F560-I560)/SETUP!$C$13,2))))</f>
        <v>0</v>
      </c>
      <c r="K560" s="14" t="str">
        <f>IF(SUM(C560:H560)=0,"",IF(T560=0,LOOKUP(C560,Accounts!$A$10:$A$84,Accounts!$B$10:$B$84),"Error!  Invalid Account Number"))</f>
        <v/>
      </c>
      <c r="L560" s="30">
        <f t="shared" si="52"/>
        <v>0</v>
      </c>
      <c r="M560" s="152">
        <f t="shared" si="50"/>
        <v>0</v>
      </c>
      <c r="N560" s="43"/>
      <c r="O560" s="92"/>
      <c r="P560" s="150"/>
      <c r="Q560" s="156">
        <f t="shared" si="51"/>
        <v>0</v>
      </c>
      <c r="R560" s="161">
        <f t="shared" si="54"/>
        <v>0</v>
      </c>
      <c r="S560" s="15">
        <f>SUMIF(Accounts!A$10:A$84,C560,Accounts!A$10:A$84)</f>
        <v>0</v>
      </c>
      <c r="T560" s="15">
        <f t="shared" si="55"/>
        <v>0</v>
      </c>
      <c r="U560" s="15">
        <f t="shared" si="53"/>
        <v>0</v>
      </c>
    </row>
    <row r="561" spans="1:21">
      <c r="A561" s="56"/>
      <c r="B561" s="3"/>
      <c r="C561" s="216"/>
      <c r="D561" s="102"/>
      <c r="E561" s="102"/>
      <c r="F561" s="103"/>
      <c r="G561" s="131"/>
      <c r="H561" s="2"/>
      <c r="I561" s="107">
        <f>IF(F561="",SUMIF(Accounts!$A$10:$A$84,C561,Accounts!$D$10:$D$84),0)</f>
        <v>0</v>
      </c>
      <c r="J561" s="30">
        <f>IF(H561&lt;&gt;"",ROUND(H561*(1-F561-I561),2),IF(SETUP!$C$10&lt;&gt;"Y",0,IF(SUMIF(Accounts!A$10:A$84,C561,Accounts!Q$10:Q$84)=1,0,ROUND((D561-E561)*(1-F561-I561)/SETUP!$C$13,2))))</f>
        <v>0</v>
      </c>
      <c r="K561" s="14" t="str">
        <f>IF(SUM(C561:H561)=0,"",IF(T561=0,LOOKUP(C561,Accounts!$A$10:$A$84,Accounts!$B$10:$B$84),"Error!  Invalid Account Number"))</f>
        <v/>
      </c>
      <c r="L561" s="30">
        <f t="shared" si="52"/>
        <v>0</v>
      </c>
      <c r="M561" s="152">
        <f t="shared" si="50"/>
        <v>0</v>
      </c>
      <c r="N561" s="43"/>
      <c r="O561" s="92"/>
      <c r="P561" s="150"/>
      <c r="Q561" s="156">
        <f t="shared" si="51"/>
        <v>0</v>
      </c>
      <c r="R561" s="161">
        <f t="shared" si="54"/>
        <v>0</v>
      </c>
      <c r="S561" s="15">
        <f>SUMIF(Accounts!A$10:A$84,C561,Accounts!A$10:A$84)</f>
        <v>0</v>
      </c>
      <c r="T561" s="15">
        <f t="shared" si="55"/>
        <v>0</v>
      </c>
      <c r="U561" s="15">
        <f t="shared" si="53"/>
        <v>0</v>
      </c>
    </row>
    <row r="562" spans="1:21">
      <c r="A562" s="56"/>
      <c r="B562" s="3"/>
      <c r="C562" s="216"/>
      <c r="D562" s="102"/>
      <c r="E562" s="102"/>
      <c r="F562" s="103"/>
      <c r="G562" s="131"/>
      <c r="H562" s="2"/>
      <c r="I562" s="107">
        <f>IF(F562="",SUMIF(Accounts!$A$10:$A$84,C562,Accounts!$D$10:$D$84),0)</f>
        <v>0</v>
      </c>
      <c r="J562" s="30">
        <f>IF(H562&lt;&gt;"",ROUND(H562*(1-F562-I562),2),IF(SETUP!$C$10&lt;&gt;"Y",0,IF(SUMIF(Accounts!A$10:A$84,C562,Accounts!Q$10:Q$84)=1,0,ROUND((D562-E562)*(1-F562-I562)/SETUP!$C$13,2))))</f>
        <v>0</v>
      </c>
      <c r="K562" s="14" t="str">
        <f>IF(SUM(C562:H562)=0,"",IF(T562=0,LOOKUP(C562,Accounts!$A$10:$A$84,Accounts!$B$10:$B$84),"Error!  Invalid Account Number"))</f>
        <v/>
      </c>
      <c r="L562" s="30">
        <f t="shared" si="52"/>
        <v>0</v>
      </c>
      <c r="M562" s="152">
        <f t="shared" si="50"/>
        <v>0</v>
      </c>
      <c r="N562" s="43"/>
      <c r="O562" s="92"/>
      <c r="P562" s="150"/>
      <c r="Q562" s="156">
        <f t="shared" si="51"/>
        <v>0</v>
      </c>
      <c r="R562" s="161">
        <f t="shared" si="54"/>
        <v>0</v>
      </c>
      <c r="S562" s="15">
        <f>SUMIF(Accounts!A$10:A$84,C562,Accounts!A$10:A$84)</f>
        <v>0</v>
      </c>
      <c r="T562" s="15">
        <f t="shared" si="55"/>
        <v>0</v>
      </c>
      <c r="U562" s="15">
        <f t="shared" si="53"/>
        <v>0</v>
      </c>
    </row>
    <row r="563" spans="1:21">
      <c r="A563" s="56"/>
      <c r="B563" s="3"/>
      <c r="C563" s="216"/>
      <c r="D563" s="102"/>
      <c r="E563" s="102"/>
      <c r="F563" s="103"/>
      <c r="G563" s="131"/>
      <c r="H563" s="2"/>
      <c r="I563" s="107">
        <f>IF(F563="",SUMIF(Accounts!$A$10:$A$84,C563,Accounts!$D$10:$D$84),0)</f>
        <v>0</v>
      </c>
      <c r="J563" s="30">
        <f>IF(H563&lt;&gt;"",ROUND(H563*(1-F563-I563),2),IF(SETUP!$C$10&lt;&gt;"Y",0,IF(SUMIF(Accounts!A$10:A$84,C563,Accounts!Q$10:Q$84)=1,0,ROUND((D563-E563)*(1-F563-I563)/SETUP!$C$13,2))))</f>
        <v>0</v>
      </c>
      <c r="K563" s="14" t="str">
        <f>IF(SUM(C563:H563)=0,"",IF(T563=0,LOOKUP(C563,Accounts!$A$10:$A$84,Accounts!$B$10:$B$84),"Error!  Invalid Account Number"))</f>
        <v/>
      </c>
      <c r="L563" s="30">
        <f t="shared" si="52"/>
        <v>0</v>
      </c>
      <c r="M563" s="152">
        <f t="shared" si="50"/>
        <v>0</v>
      </c>
      <c r="N563" s="43"/>
      <c r="O563" s="92"/>
      <c r="P563" s="150"/>
      <c r="Q563" s="156">
        <f t="shared" si="51"/>
        <v>0</v>
      </c>
      <c r="R563" s="161">
        <f t="shared" si="54"/>
        <v>0</v>
      </c>
      <c r="S563" s="15">
        <f>SUMIF(Accounts!A$10:A$84,C563,Accounts!A$10:A$84)</f>
        <v>0</v>
      </c>
      <c r="T563" s="15">
        <f t="shared" si="55"/>
        <v>0</v>
      </c>
      <c r="U563" s="15">
        <f t="shared" si="53"/>
        <v>0</v>
      </c>
    </row>
    <row r="564" spans="1:21">
      <c r="A564" s="56"/>
      <c r="B564" s="3"/>
      <c r="C564" s="216"/>
      <c r="D564" s="102"/>
      <c r="E564" s="102"/>
      <c r="F564" s="103"/>
      <c r="G564" s="131"/>
      <c r="H564" s="2"/>
      <c r="I564" s="107">
        <f>IF(F564="",SUMIF(Accounts!$A$10:$A$84,C564,Accounts!$D$10:$D$84),0)</f>
        <v>0</v>
      </c>
      <c r="J564" s="30">
        <f>IF(H564&lt;&gt;"",ROUND(H564*(1-F564-I564),2),IF(SETUP!$C$10&lt;&gt;"Y",0,IF(SUMIF(Accounts!A$10:A$84,C564,Accounts!Q$10:Q$84)=1,0,ROUND((D564-E564)*(1-F564-I564)/SETUP!$C$13,2))))</f>
        <v>0</v>
      </c>
      <c r="K564" s="14" t="str">
        <f>IF(SUM(C564:H564)=0,"",IF(T564=0,LOOKUP(C564,Accounts!$A$10:$A$84,Accounts!$B$10:$B$84),"Error!  Invalid Account Number"))</f>
        <v/>
      </c>
      <c r="L564" s="30">
        <f t="shared" si="52"/>
        <v>0</v>
      </c>
      <c r="M564" s="152">
        <f t="shared" si="50"/>
        <v>0</v>
      </c>
      <c r="N564" s="43"/>
      <c r="O564" s="92"/>
      <c r="P564" s="150"/>
      <c r="Q564" s="156">
        <f t="shared" si="51"/>
        <v>0</v>
      </c>
      <c r="R564" s="161">
        <f t="shared" si="54"/>
        <v>0</v>
      </c>
      <c r="S564" s="15">
        <f>SUMIF(Accounts!A$10:A$84,C564,Accounts!A$10:A$84)</f>
        <v>0</v>
      </c>
      <c r="T564" s="15">
        <f t="shared" si="55"/>
        <v>0</v>
      </c>
      <c r="U564" s="15">
        <f t="shared" si="53"/>
        <v>0</v>
      </c>
    </row>
    <row r="565" spans="1:21">
      <c r="A565" s="56"/>
      <c r="B565" s="3"/>
      <c r="C565" s="216"/>
      <c r="D565" s="102"/>
      <c r="E565" s="102"/>
      <c r="F565" s="103"/>
      <c r="G565" s="131"/>
      <c r="H565" s="2"/>
      <c r="I565" s="107">
        <f>IF(F565="",SUMIF(Accounts!$A$10:$A$84,C565,Accounts!$D$10:$D$84),0)</f>
        <v>0</v>
      </c>
      <c r="J565" s="30">
        <f>IF(H565&lt;&gt;"",ROUND(H565*(1-F565-I565),2),IF(SETUP!$C$10&lt;&gt;"Y",0,IF(SUMIF(Accounts!A$10:A$84,C565,Accounts!Q$10:Q$84)=1,0,ROUND((D565-E565)*(1-F565-I565)/SETUP!$C$13,2))))</f>
        <v>0</v>
      </c>
      <c r="K565" s="14" t="str">
        <f>IF(SUM(C565:H565)=0,"",IF(T565=0,LOOKUP(C565,Accounts!$A$10:$A$84,Accounts!$B$10:$B$84),"Error!  Invalid Account Number"))</f>
        <v/>
      </c>
      <c r="L565" s="30">
        <f t="shared" si="52"/>
        <v>0</v>
      </c>
      <c r="M565" s="152">
        <f t="shared" si="50"/>
        <v>0</v>
      </c>
      <c r="N565" s="43"/>
      <c r="O565" s="92"/>
      <c r="P565" s="150"/>
      <c r="Q565" s="156">
        <f t="shared" si="51"/>
        <v>0</v>
      </c>
      <c r="R565" s="161">
        <f t="shared" si="54"/>
        <v>0</v>
      </c>
      <c r="S565" s="15">
        <f>SUMIF(Accounts!A$10:A$84,C565,Accounts!A$10:A$84)</f>
        <v>0</v>
      </c>
      <c r="T565" s="15">
        <f t="shared" si="55"/>
        <v>0</v>
      </c>
      <c r="U565" s="15">
        <f t="shared" si="53"/>
        <v>0</v>
      </c>
    </row>
    <row r="566" spans="1:21">
      <c r="A566" s="56"/>
      <c r="B566" s="3"/>
      <c r="C566" s="216"/>
      <c r="D566" s="102"/>
      <c r="E566" s="102"/>
      <c r="F566" s="103"/>
      <c r="G566" s="131"/>
      <c r="H566" s="2"/>
      <c r="I566" s="107">
        <f>IF(F566="",SUMIF(Accounts!$A$10:$A$84,C566,Accounts!$D$10:$D$84),0)</f>
        <v>0</v>
      </c>
      <c r="J566" s="30">
        <f>IF(H566&lt;&gt;"",ROUND(H566*(1-F566-I566),2),IF(SETUP!$C$10&lt;&gt;"Y",0,IF(SUMIF(Accounts!A$10:A$84,C566,Accounts!Q$10:Q$84)=1,0,ROUND((D566-E566)*(1-F566-I566)/SETUP!$C$13,2))))</f>
        <v>0</v>
      </c>
      <c r="K566" s="14" t="str">
        <f>IF(SUM(C566:H566)=0,"",IF(T566=0,LOOKUP(C566,Accounts!$A$10:$A$84,Accounts!$B$10:$B$84),"Error!  Invalid Account Number"))</f>
        <v/>
      </c>
      <c r="L566" s="30">
        <f t="shared" si="52"/>
        <v>0</v>
      </c>
      <c r="M566" s="152">
        <f t="shared" si="50"/>
        <v>0</v>
      </c>
      <c r="N566" s="43"/>
      <c r="O566" s="92"/>
      <c r="P566" s="150"/>
      <c r="Q566" s="156">
        <f t="shared" si="51"/>
        <v>0</v>
      </c>
      <c r="R566" s="161">
        <f t="shared" si="54"/>
        <v>0</v>
      </c>
      <c r="S566" s="15">
        <f>SUMIF(Accounts!A$10:A$84,C566,Accounts!A$10:A$84)</f>
        <v>0</v>
      </c>
      <c r="T566" s="15">
        <f t="shared" si="55"/>
        <v>0</v>
      </c>
      <c r="U566" s="15">
        <f t="shared" si="53"/>
        <v>0</v>
      </c>
    </row>
    <row r="567" spans="1:21">
      <c r="A567" s="56"/>
      <c r="B567" s="3"/>
      <c r="C567" s="216"/>
      <c r="D567" s="102"/>
      <c r="E567" s="102"/>
      <c r="F567" s="103"/>
      <c r="G567" s="131"/>
      <c r="H567" s="2"/>
      <c r="I567" s="107">
        <f>IF(F567="",SUMIF(Accounts!$A$10:$A$84,C567,Accounts!$D$10:$D$84),0)</f>
        <v>0</v>
      </c>
      <c r="J567" s="30">
        <f>IF(H567&lt;&gt;"",ROUND(H567*(1-F567-I567),2),IF(SETUP!$C$10&lt;&gt;"Y",0,IF(SUMIF(Accounts!A$10:A$84,C567,Accounts!Q$10:Q$84)=1,0,ROUND((D567-E567)*(1-F567-I567)/SETUP!$C$13,2))))</f>
        <v>0</v>
      </c>
      <c r="K567" s="14" t="str">
        <f>IF(SUM(C567:H567)=0,"",IF(T567=0,LOOKUP(C567,Accounts!$A$10:$A$84,Accounts!$B$10:$B$84),"Error!  Invalid Account Number"))</f>
        <v/>
      </c>
      <c r="L567" s="30">
        <f t="shared" si="52"/>
        <v>0</v>
      </c>
      <c r="M567" s="152">
        <f t="shared" si="50"/>
        <v>0</v>
      </c>
      <c r="N567" s="43"/>
      <c r="O567" s="92"/>
      <c r="P567" s="150"/>
      <c r="Q567" s="156">
        <f t="shared" si="51"/>
        <v>0</v>
      </c>
      <c r="R567" s="161">
        <f t="shared" si="54"/>
        <v>0</v>
      </c>
      <c r="S567" s="15">
        <f>SUMIF(Accounts!A$10:A$84,C567,Accounts!A$10:A$84)</f>
        <v>0</v>
      </c>
      <c r="T567" s="15">
        <f t="shared" si="55"/>
        <v>0</v>
      </c>
      <c r="U567" s="15">
        <f t="shared" si="53"/>
        <v>0</v>
      </c>
    </row>
    <row r="568" spans="1:21">
      <c r="A568" s="56"/>
      <c r="B568" s="3"/>
      <c r="C568" s="216"/>
      <c r="D568" s="102"/>
      <c r="E568" s="102"/>
      <c r="F568" s="103"/>
      <c r="G568" s="131"/>
      <c r="H568" s="2"/>
      <c r="I568" s="107">
        <f>IF(F568="",SUMIF(Accounts!$A$10:$A$84,C568,Accounts!$D$10:$D$84),0)</f>
        <v>0</v>
      </c>
      <c r="J568" s="30">
        <f>IF(H568&lt;&gt;"",ROUND(H568*(1-F568-I568),2),IF(SETUP!$C$10&lt;&gt;"Y",0,IF(SUMIF(Accounts!A$10:A$84,C568,Accounts!Q$10:Q$84)=1,0,ROUND((D568-E568)*(1-F568-I568)/SETUP!$C$13,2))))</f>
        <v>0</v>
      </c>
      <c r="K568" s="14" t="str">
        <f>IF(SUM(C568:H568)=0,"",IF(T568=0,LOOKUP(C568,Accounts!$A$10:$A$84,Accounts!$B$10:$B$84),"Error!  Invalid Account Number"))</f>
        <v/>
      </c>
      <c r="L568" s="30">
        <f t="shared" si="52"/>
        <v>0</v>
      </c>
      <c r="M568" s="152">
        <f t="shared" si="50"/>
        <v>0</v>
      </c>
      <c r="N568" s="43"/>
      <c r="O568" s="92"/>
      <c r="P568" s="150"/>
      <c r="Q568" s="156">
        <f t="shared" si="51"/>
        <v>0</v>
      </c>
      <c r="R568" s="161">
        <f t="shared" si="54"/>
        <v>0</v>
      </c>
      <c r="S568" s="15">
        <f>SUMIF(Accounts!A$10:A$84,C568,Accounts!A$10:A$84)</f>
        <v>0</v>
      </c>
      <c r="T568" s="15">
        <f t="shared" si="55"/>
        <v>0</v>
      </c>
      <c r="U568" s="15">
        <f t="shared" si="53"/>
        <v>0</v>
      </c>
    </row>
    <row r="569" spans="1:21">
      <c r="A569" s="56"/>
      <c r="B569" s="3"/>
      <c r="C569" s="216"/>
      <c r="D569" s="102"/>
      <c r="E569" s="102"/>
      <c r="F569" s="103"/>
      <c r="G569" s="131"/>
      <c r="H569" s="2"/>
      <c r="I569" s="107">
        <f>IF(F569="",SUMIF(Accounts!$A$10:$A$84,C569,Accounts!$D$10:$D$84),0)</f>
        <v>0</v>
      </c>
      <c r="J569" s="30">
        <f>IF(H569&lt;&gt;"",ROUND(H569*(1-F569-I569),2),IF(SETUP!$C$10&lt;&gt;"Y",0,IF(SUMIF(Accounts!A$10:A$84,C569,Accounts!Q$10:Q$84)=1,0,ROUND((D569-E569)*(1-F569-I569)/SETUP!$C$13,2))))</f>
        <v>0</v>
      </c>
      <c r="K569" s="14" t="str">
        <f>IF(SUM(C569:H569)=0,"",IF(T569=0,LOOKUP(C569,Accounts!$A$10:$A$84,Accounts!$B$10:$B$84),"Error!  Invalid Account Number"))</f>
        <v/>
      </c>
      <c r="L569" s="30">
        <f t="shared" si="52"/>
        <v>0</v>
      </c>
      <c r="M569" s="152">
        <f t="shared" si="50"/>
        <v>0</v>
      </c>
      <c r="N569" s="43"/>
      <c r="O569" s="92"/>
      <c r="P569" s="150"/>
      <c r="Q569" s="156">
        <f t="shared" si="51"/>
        <v>0</v>
      </c>
      <c r="R569" s="161">
        <f t="shared" si="54"/>
        <v>0</v>
      </c>
      <c r="S569" s="15">
        <f>SUMIF(Accounts!A$10:A$84,C569,Accounts!A$10:A$84)</f>
        <v>0</v>
      </c>
      <c r="T569" s="15">
        <f t="shared" si="55"/>
        <v>0</v>
      </c>
      <c r="U569" s="15">
        <f t="shared" si="53"/>
        <v>0</v>
      </c>
    </row>
    <row r="570" spans="1:21">
      <c r="A570" s="56"/>
      <c r="B570" s="3"/>
      <c r="C570" s="216"/>
      <c r="D570" s="102"/>
      <c r="E570" s="102"/>
      <c r="F570" s="103"/>
      <c r="G570" s="131"/>
      <c r="H570" s="2"/>
      <c r="I570" s="107">
        <f>IF(F570="",SUMIF(Accounts!$A$10:$A$84,C570,Accounts!$D$10:$D$84),0)</f>
        <v>0</v>
      </c>
      <c r="J570" s="30">
        <f>IF(H570&lt;&gt;"",ROUND(H570*(1-F570-I570),2),IF(SETUP!$C$10&lt;&gt;"Y",0,IF(SUMIF(Accounts!A$10:A$84,C570,Accounts!Q$10:Q$84)=1,0,ROUND((D570-E570)*(1-F570-I570)/SETUP!$C$13,2))))</f>
        <v>0</v>
      </c>
      <c r="K570" s="14" t="str">
        <f>IF(SUM(C570:H570)=0,"",IF(T570=0,LOOKUP(C570,Accounts!$A$10:$A$84,Accounts!$B$10:$B$84),"Error!  Invalid Account Number"))</f>
        <v/>
      </c>
      <c r="L570" s="30">
        <f t="shared" si="52"/>
        <v>0</v>
      </c>
      <c r="M570" s="152">
        <f t="shared" si="50"/>
        <v>0</v>
      </c>
      <c r="N570" s="43"/>
      <c r="O570" s="92"/>
      <c r="P570" s="150"/>
      <c r="Q570" s="156">
        <f t="shared" si="51"/>
        <v>0</v>
      </c>
      <c r="R570" s="161">
        <f t="shared" si="54"/>
        <v>0</v>
      </c>
      <c r="S570" s="15">
        <f>SUMIF(Accounts!A$10:A$84,C570,Accounts!A$10:A$84)</f>
        <v>0</v>
      </c>
      <c r="T570" s="15">
        <f t="shared" si="55"/>
        <v>0</v>
      </c>
      <c r="U570" s="15">
        <f t="shared" si="53"/>
        <v>0</v>
      </c>
    </row>
    <row r="571" spans="1:21">
      <c r="A571" s="56"/>
      <c r="B571" s="3"/>
      <c r="C571" s="216"/>
      <c r="D571" s="102"/>
      <c r="E571" s="102"/>
      <c r="F571" s="103"/>
      <c r="G571" s="131"/>
      <c r="H571" s="2"/>
      <c r="I571" s="107">
        <f>IF(F571="",SUMIF(Accounts!$A$10:$A$84,C571,Accounts!$D$10:$D$84),0)</f>
        <v>0</v>
      </c>
      <c r="J571" s="30">
        <f>IF(H571&lt;&gt;"",ROUND(H571*(1-F571-I571),2),IF(SETUP!$C$10&lt;&gt;"Y",0,IF(SUMIF(Accounts!A$10:A$84,C571,Accounts!Q$10:Q$84)=1,0,ROUND((D571-E571)*(1-F571-I571)/SETUP!$C$13,2))))</f>
        <v>0</v>
      </c>
      <c r="K571" s="14" t="str">
        <f>IF(SUM(C571:H571)=0,"",IF(T571=0,LOOKUP(C571,Accounts!$A$10:$A$84,Accounts!$B$10:$B$84),"Error!  Invalid Account Number"))</f>
        <v/>
      </c>
      <c r="L571" s="30">
        <f t="shared" si="52"/>
        <v>0</v>
      </c>
      <c r="M571" s="152">
        <f t="shared" si="50"/>
        <v>0</v>
      </c>
      <c r="N571" s="43"/>
      <c r="O571" s="92"/>
      <c r="P571" s="150"/>
      <c r="Q571" s="156">
        <f t="shared" si="51"/>
        <v>0</v>
      </c>
      <c r="R571" s="161">
        <f t="shared" si="54"/>
        <v>0</v>
      </c>
      <c r="S571" s="15">
        <f>SUMIF(Accounts!A$10:A$84,C571,Accounts!A$10:A$84)</f>
        <v>0</v>
      </c>
      <c r="T571" s="15">
        <f t="shared" si="55"/>
        <v>0</v>
      </c>
      <c r="U571" s="15">
        <f t="shared" si="53"/>
        <v>0</v>
      </c>
    </row>
    <row r="572" spans="1:21">
      <c r="A572" s="56"/>
      <c r="B572" s="3"/>
      <c r="C572" s="216"/>
      <c r="D572" s="102"/>
      <c r="E572" s="102"/>
      <c r="F572" s="103"/>
      <c r="G572" s="131"/>
      <c r="H572" s="2"/>
      <c r="I572" s="107">
        <f>IF(F572="",SUMIF(Accounts!$A$10:$A$84,C572,Accounts!$D$10:$D$84),0)</f>
        <v>0</v>
      </c>
      <c r="J572" s="30">
        <f>IF(H572&lt;&gt;"",ROUND(H572*(1-F572-I572),2),IF(SETUP!$C$10&lt;&gt;"Y",0,IF(SUMIF(Accounts!A$10:A$84,C572,Accounts!Q$10:Q$84)=1,0,ROUND((D572-E572)*(1-F572-I572)/SETUP!$C$13,2))))</f>
        <v>0</v>
      </c>
      <c r="K572" s="14" t="str">
        <f>IF(SUM(C572:H572)=0,"",IF(T572=0,LOOKUP(C572,Accounts!$A$10:$A$84,Accounts!$B$10:$B$84),"Error!  Invalid Account Number"))</f>
        <v/>
      </c>
      <c r="L572" s="30">
        <f t="shared" si="52"/>
        <v>0</v>
      </c>
      <c r="M572" s="152">
        <f t="shared" ref="M572:M607" si="56">ROUND((D572-E572)*(F572+I572),2)</f>
        <v>0</v>
      </c>
      <c r="N572" s="43"/>
      <c r="O572" s="92"/>
      <c r="P572" s="150"/>
      <c r="Q572" s="156">
        <f t="shared" ref="Q572:Q607" si="57">IF(AND(C572&gt;=101,C572&lt;=120),-J572,0)</f>
        <v>0</v>
      </c>
      <c r="R572" s="161">
        <f t="shared" si="54"/>
        <v>0</v>
      </c>
      <c r="S572" s="15">
        <f>SUMIF(Accounts!A$10:A$84,C572,Accounts!A$10:A$84)</f>
        <v>0</v>
      </c>
      <c r="T572" s="15">
        <f t="shared" si="55"/>
        <v>0</v>
      </c>
      <c r="U572" s="15">
        <f t="shared" si="53"/>
        <v>0</v>
      </c>
    </row>
    <row r="573" spans="1:21">
      <c r="A573" s="56"/>
      <c r="B573" s="3"/>
      <c r="C573" s="216"/>
      <c r="D573" s="102"/>
      <c r="E573" s="102"/>
      <c r="F573" s="103"/>
      <c r="G573" s="131"/>
      <c r="H573" s="2"/>
      <c r="I573" s="107">
        <f>IF(F573="",SUMIF(Accounts!$A$10:$A$84,C573,Accounts!$D$10:$D$84),0)</f>
        <v>0</v>
      </c>
      <c r="J573" s="30">
        <f>IF(H573&lt;&gt;"",ROUND(H573*(1-F573-I573),2),IF(SETUP!$C$10&lt;&gt;"Y",0,IF(SUMIF(Accounts!A$10:A$84,C573,Accounts!Q$10:Q$84)=1,0,ROUND((D573-E573)*(1-F573-I573)/SETUP!$C$13,2))))</f>
        <v>0</v>
      </c>
      <c r="K573" s="14" t="str">
        <f>IF(SUM(C573:H573)=0,"",IF(T573=0,LOOKUP(C573,Accounts!$A$10:$A$84,Accounts!$B$10:$B$84),"Error!  Invalid Account Number"))</f>
        <v/>
      </c>
      <c r="L573" s="30">
        <f t="shared" si="52"/>
        <v>0</v>
      </c>
      <c r="M573" s="152">
        <f t="shared" si="56"/>
        <v>0</v>
      </c>
      <c r="N573" s="43"/>
      <c r="O573" s="92"/>
      <c r="P573" s="150"/>
      <c r="Q573" s="156">
        <f t="shared" si="57"/>
        <v>0</v>
      </c>
      <c r="R573" s="161">
        <f t="shared" si="54"/>
        <v>0</v>
      </c>
      <c r="S573" s="15">
        <f>SUMIF(Accounts!A$10:A$84,C573,Accounts!A$10:A$84)</f>
        <v>0</v>
      </c>
      <c r="T573" s="15">
        <f t="shared" si="55"/>
        <v>0</v>
      </c>
      <c r="U573" s="15">
        <f t="shared" si="53"/>
        <v>0</v>
      </c>
    </row>
    <row r="574" spans="1:21">
      <c r="A574" s="56"/>
      <c r="B574" s="3"/>
      <c r="C574" s="216"/>
      <c r="D574" s="102"/>
      <c r="E574" s="102"/>
      <c r="F574" s="103"/>
      <c r="G574" s="131"/>
      <c r="H574" s="2"/>
      <c r="I574" s="107">
        <f>IF(F574="",SUMIF(Accounts!$A$10:$A$84,C574,Accounts!$D$10:$D$84),0)</f>
        <v>0</v>
      </c>
      <c r="J574" s="30">
        <f>IF(H574&lt;&gt;"",ROUND(H574*(1-F574-I574),2),IF(SETUP!$C$10&lt;&gt;"Y",0,IF(SUMIF(Accounts!A$10:A$84,C574,Accounts!Q$10:Q$84)=1,0,ROUND((D574-E574)*(1-F574-I574)/SETUP!$C$13,2))))</f>
        <v>0</v>
      </c>
      <c r="K574" s="14" t="str">
        <f>IF(SUM(C574:H574)=0,"",IF(T574=0,LOOKUP(C574,Accounts!$A$10:$A$84,Accounts!$B$10:$B$84),"Error!  Invalid Account Number"))</f>
        <v/>
      </c>
      <c r="L574" s="30">
        <f t="shared" si="52"/>
        <v>0</v>
      </c>
      <c r="M574" s="152">
        <f t="shared" si="56"/>
        <v>0</v>
      </c>
      <c r="N574" s="43"/>
      <c r="O574" s="92"/>
      <c r="P574" s="150"/>
      <c r="Q574" s="156">
        <f t="shared" si="57"/>
        <v>0</v>
      </c>
      <c r="R574" s="161">
        <f t="shared" si="54"/>
        <v>0</v>
      </c>
      <c r="S574" s="15">
        <f>SUMIF(Accounts!A$10:A$84,C574,Accounts!A$10:A$84)</f>
        <v>0</v>
      </c>
      <c r="T574" s="15">
        <f t="shared" si="55"/>
        <v>0</v>
      </c>
      <c r="U574" s="15">
        <f t="shared" si="53"/>
        <v>0</v>
      </c>
    </row>
    <row r="575" spans="1:21">
      <c r="A575" s="56"/>
      <c r="B575" s="3"/>
      <c r="C575" s="216"/>
      <c r="D575" s="102"/>
      <c r="E575" s="102"/>
      <c r="F575" s="103"/>
      <c r="G575" s="131"/>
      <c r="H575" s="2"/>
      <c r="I575" s="107">
        <f>IF(F575="",SUMIF(Accounts!$A$10:$A$84,C575,Accounts!$D$10:$D$84),0)</f>
        <v>0</v>
      </c>
      <c r="J575" s="30">
        <f>IF(H575&lt;&gt;"",ROUND(H575*(1-F575-I575),2),IF(SETUP!$C$10&lt;&gt;"Y",0,IF(SUMIF(Accounts!A$10:A$84,C575,Accounts!Q$10:Q$84)=1,0,ROUND((D575-E575)*(1-F575-I575)/SETUP!$C$13,2))))</f>
        <v>0</v>
      </c>
      <c r="K575" s="14" t="str">
        <f>IF(SUM(C575:H575)=0,"",IF(T575=0,LOOKUP(C575,Accounts!$A$10:$A$84,Accounts!$B$10:$B$84),"Error!  Invalid Account Number"))</f>
        <v/>
      </c>
      <c r="L575" s="30">
        <f t="shared" si="52"/>
        <v>0</v>
      </c>
      <c r="M575" s="152">
        <f t="shared" si="56"/>
        <v>0</v>
      </c>
      <c r="N575" s="43"/>
      <c r="O575" s="92"/>
      <c r="P575" s="150"/>
      <c r="Q575" s="156">
        <f t="shared" si="57"/>
        <v>0</v>
      </c>
      <c r="R575" s="161">
        <f t="shared" si="54"/>
        <v>0</v>
      </c>
      <c r="S575" s="15">
        <f>SUMIF(Accounts!A$10:A$84,C575,Accounts!A$10:A$84)</f>
        <v>0</v>
      </c>
      <c r="T575" s="15">
        <f t="shared" si="55"/>
        <v>0</v>
      </c>
      <c r="U575" s="15">
        <f t="shared" si="53"/>
        <v>0</v>
      </c>
    </row>
    <row r="576" spans="1:21">
      <c r="A576" s="56"/>
      <c r="B576" s="3"/>
      <c r="C576" s="216"/>
      <c r="D576" s="102"/>
      <c r="E576" s="102"/>
      <c r="F576" s="103"/>
      <c r="G576" s="131"/>
      <c r="H576" s="2"/>
      <c r="I576" s="107">
        <f>IF(F576="",SUMIF(Accounts!$A$10:$A$84,C576,Accounts!$D$10:$D$84),0)</f>
        <v>0</v>
      </c>
      <c r="J576" s="30">
        <f>IF(H576&lt;&gt;"",ROUND(H576*(1-F576-I576),2),IF(SETUP!$C$10&lt;&gt;"Y",0,IF(SUMIF(Accounts!A$10:A$84,C576,Accounts!Q$10:Q$84)=1,0,ROUND((D576-E576)*(1-F576-I576)/SETUP!$C$13,2))))</f>
        <v>0</v>
      </c>
      <c r="K576" s="14" t="str">
        <f>IF(SUM(C576:H576)=0,"",IF(T576=0,LOOKUP(C576,Accounts!$A$10:$A$84,Accounts!$B$10:$B$84),"Error!  Invalid Account Number"))</f>
        <v/>
      </c>
      <c r="L576" s="30">
        <f t="shared" si="52"/>
        <v>0</v>
      </c>
      <c r="M576" s="152">
        <f t="shared" si="56"/>
        <v>0</v>
      </c>
      <c r="N576" s="43"/>
      <c r="O576" s="92"/>
      <c r="P576" s="150"/>
      <c r="Q576" s="156">
        <f t="shared" si="57"/>
        <v>0</v>
      </c>
      <c r="R576" s="161">
        <f t="shared" si="54"/>
        <v>0</v>
      </c>
      <c r="S576" s="15">
        <f>SUMIF(Accounts!A$10:A$84,C576,Accounts!A$10:A$84)</f>
        <v>0</v>
      </c>
      <c r="T576" s="15">
        <f t="shared" si="55"/>
        <v>0</v>
      </c>
      <c r="U576" s="15">
        <f t="shared" si="53"/>
        <v>0</v>
      </c>
    </row>
    <row r="577" spans="1:21">
      <c r="A577" s="56"/>
      <c r="B577" s="3"/>
      <c r="C577" s="216"/>
      <c r="D577" s="102"/>
      <c r="E577" s="102"/>
      <c r="F577" s="103"/>
      <c r="G577" s="131"/>
      <c r="H577" s="2"/>
      <c r="I577" s="107">
        <f>IF(F577="",SUMIF(Accounts!$A$10:$A$84,C577,Accounts!$D$10:$D$84),0)</f>
        <v>0</v>
      </c>
      <c r="J577" s="30">
        <f>IF(H577&lt;&gt;"",ROUND(H577*(1-F577-I577),2),IF(SETUP!$C$10&lt;&gt;"Y",0,IF(SUMIF(Accounts!A$10:A$84,C577,Accounts!Q$10:Q$84)=1,0,ROUND((D577-E577)*(1-F577-I577)/SETUP!$C$13,2))))</f>
        <v>0</v>
      </c>
      <c r="K577" s="14" t="str">
        <f>IF(SUM(C577:H577)=0,"",IF(T577=0,LOOKUP(C577,Accounts!$A$10:$A$84,Accounts!$B$10:$B$84),"Error!  Invalid Account Number"))</f>
        <v/>
      </c>
      <c r="L577" s="30">
        <f t="shared" si="52"/>
        <v>0</v>
      </c>
      <c r="M577" s="152">
        <f t="shared" si="56"/>
        <v>0</v>
      </c>
      <c r="N577" s="43"/>
      <c r="O577" s="92"/>
      <c r="P577" s="150"/>
      <c r="Q577" s="156">
        <f t="shared" si="57"/>
        <v>0</v>
      </c>
      <c r="R577" s="161">
        <f t="shared" si="54"/>
        <v>0</v>
      </c>
      <c r="S577" s="15">
        <f>SUMIF(Accounts!A$10:A$84,C577,Accounts!A$10:A$84)</f>
        <v>0</v>
      </c>
      <c r="T577" s="15">
        <f t="shared" si="55"/>
        <v>0</v>
      </c>
      <c r="U577" s="15">
        <f t="shared" si="53"/>
        <v>0</v>
      </c>
    </row>
    <row r="578" spans="1:21">
      <c r="A578" s="56"/>
      <c r="B578" s="3"/>
      <c r="C578" s="216"/>
      <c r="D578" s="102"/>
      <c r="E578" s="102"/>
      <c r="F578" s="103"/>
      <c r="G578" s="131"/>
      <c r="H578" s="2"/>
      <c r="I578" s="107">
        <f>IF(F578="",SUMIF(Accounts!$A$10:$A$84,C578,Accounts!$D$10:$D$84),0)</f>
        <v>0</v>
      </c>
      <c r="J578" s="30">
        <f>IF(H578&lt;&gt;"",ROUND(H578*(1-F578-I578),2),IF(SETUP!$C$10&lt;&gt;"Y",0,IF(SUMIF(Accounts!A$10:A$84,C578,Accounts!Q$10:Q$84)=1,0,ROUND((D578-E578)*(1-F578-I578)/SETUP!$C$13,2))))</f>
        <v>0</v>
      </c>
      <c r="K578" s="14" t="str">
        <f>IF(SUM(C578:H578)=0,"",IF(T578=0,LOOKUP(C578,Accounts!$A$10:$A$84,Accounts!$B$10:$B$84),"Error!  Invalid Account Number"))</f>
        <v/>
      </c>
      <c r="L578" s="30">
        <f t="shared" si="52"/>
        <v>0</v>
      </c>
      <c r="M578" s="152">
        <f t="shared" si="56"/>
        <v>0</v>
      </c>
      <c r="N578" s="43"/>
      <c r="O578" s="92"/>
      <c r="P578" s="150"/>
      <c r="Q578" s="156">
        <f t="shared" si="57"/>
        <v>0</v>
      </c>
      <c r="R578" s="161">
        <f t="shared" si="54"/>
        <v>0</v>
      </c>
      <c r="S578" s="15">
        <f>SUMIF(Accounts!A$10:A$84,C578,Accounts!A$10:A$84)</f>
        <v>0</v>
      </c>
      <c r="T578" s="15">
        <f t="shared" si="55"/>
        <v>0</v>
      </c>
      <c r="U578" s="15">
        <f t="shared" si="53"/>
        <v>0</v>
      </c>
    </row>
    <row r="579" spans="1:21">
      <c r="A579" s="56"/>
      <c r="B579" s="3"/>
      <c r="C579" s="216"/>
      <c r="D579" s="102"/>
      <c r="E579" s="102"/>
      <c r="F579" s="103"/>
      <c r="G579" s="131"/>
      <c r="H579" s="2"/>
      <c r="I579" s="107">
        <f>IF(F579="",SUMIF(Accounts!$A$10:$A$84,C579,Accounts!$D$10:$D$84),0)</f>
        <v>0</v>
      </c>
      <c r="J579" s="30">
        <f>IF(H579&lt;&gt;"",ROUND(H579*(1-F579-I579),2),IF(SETUP!$C$10&lt;&gt;"Y",0,IF(SUMIF(Accounts!A$10:A$84,C579,Accounts!Q$10:Q$84)=1,0,ROUND((D579-E579)*(1-F579-I579)/SETUP!$C$13,2))))</f>
        <v>0</v>
      </c>
      <c r="K579" s="14" t="str">
        <f>IF(SUM(C579:H579)=0,"",IF(T579=0,LOOKUP(C579,Accounts!$A$10:$A$84,Accounts!$B$10:$B$84),"Error!  Invalid Account Number"))</f>
        <v/>
      </c>
      <c r="L579" s="30">
        <f t="shared" si="52"/>
        <v>0</v>
      </c>
      <c r="M579" s="152">
        <f t="shared" si="56"/>
        <v>0</v>
      </c>
      <c r="N579" s="43"/>
      <c r="O579" s="92"/>
      <c r="P579" s="150"/>
      <c r="Q579" s="156">
        <f t="shared" si="57"/>
        <v>0</v>
      </c>
      <c r="R579" s="161">
        <f t="shared" si="54"/>
        <v>0</v>
      </c>
      <c r="S579" s="15">
        <f>SUMIF(Accounts!A$10:A$84,C579,Accounts!A$10:A$84)</f>
        <v>0</v>
      </c>
      <c r="T579" s="15">
        <f t="shared" si="55"/>
        <v>0</v>
      </c>
      <c r="U579" s="15">
        <f t="shared" si="53"/>
        <v>0</v>
      </c>
    </row>
    <row r="580" spans="1:21">
      <c r="A580" s="56"/>
      <c r="B580" s="3"/>
      <c r="C580" s="216"/>
      <c r="D580" s="102"/>
      <c r="E580" s="102"/>
      <c r="F580" s="103"/>
      <c r="G580" s="131"/>
      <c r="H580" s="2"/>
      <c r="I580" s="107">
        <f>IF(F580="",SUMIF(Accounts!$A$10:$A$84,C580,Accounts!$D$10:$D$84),0)</f>
        <v>0</v>
      </c>
      <c r="J580" s="30">
        <f>IF(H580&lt;&gt;"",ROUND(H580*(1-F580-I580),2),IF(SETUP!$C$10&lt;&gt;"Y",0,IF(SUMIF(Accounts!A$10:A$84,C580,Accounts!Q$10:Q$84)=1,0,ROUND((D580-E580)*(1-F580-I580)/SETUP!$C$13,2))))</f>
        <v>0</v>
      </c>
      <c r="K580" s="14" t="str">
        <f>IF(SUM(C580:H580)=0,"",IF(T580=0,LOOKUP(C580,Accounts!$A$10:$A$84,Accounts!$B$10:$B$84),"Error!  Invalid Account Number"))</f>
        <v/>
      </c>
      <c r="L580" s="30">
        <f t="shared" si="52"/>
        <v>0</v>
      </c>
      <c r="M580" s="152">
        <f t="shared" si="56"/>
        <v>0</v>
      </c>
      <c r="N580" s="43"/>
      <c r="O580" s="92"/>
      <c r="P580" s="150"/>
      <c r="Q580" s="156">
        <f t="shared" si="57"/>
        <v>0</v>
      </c>
      <c r="R580" s="161">
        <f t="shared" si="54"/>
        <v>0</v>
      </c>
      <c r="S580" s="15">
        <f>SUMIF(Accounts!A$10:A$84,C580,Accounts!A$10:A$84)</f>
        <v>0</v>
      </c>
      <c r="T580" s="15">
        <f t="shared" si="55"/>
        <v>0</v>
      </c>
      <c r="U580" s="15">
        <f t="shared" si="53"/>
        <v>0</v>
      </c>
    </row>
    <row r="581" spans="1:21">
      <c r="A581" s="56"/>
      <c r="B581" s="3"/>
      <c r="C581" s="216"/>
      <c r="D581" s="102"/>
      <c r="E581" s="102"/>
      <c r="F581" s="103"/>
      <c r="G581" s="131"/>
      <c r="H581" s="2"/>
      <c r="I581" s="107">
        <f>IF(F581="",SUMIF(Accounts!$A$10:$A$84,C581,Accounts!$D$10:$D$84),0)</f>
        <v>0</v>
      </c>
      <c r="J581" s="30">
        <f>IF(H581&lt;&gt;"",ROUND(H581*(1-F581-I581),2),IF(SETUP!$C$10&lt;&gt;"Y",0,IF(SUMIF(Accounts!A$10:A$84,C581,Accounts!Q$10:Q$84)=1,0,ROUND((D581-E581)*(1-F581-I581)/SETUP!$C$13,2))))</f>
        <v>0</v>
      </c>
      <c r="K581" s="14" t="str">
        <f>IF(SUM(C581:H581)=0,"",IF(T581=0,LOOKUP(C581,Accounts!$A$10:$A$84,Accounts!$B$10:$B$84),"Error!  Invalid Account Number"))</f>
        <v/>
      </c>
      <c r="L581" s="30">
        <f t="shared" si="52"/>
        <v>0</v>
      </c>
      <c r="M581" s="152">
        <f t="shared" si="56"/>
        <v>0</v>
      </c>
      <c r="N581" s="43"/>
      <c r="O581" s="92"/>
      <c r="P581" s="150"/>
      <c r="Q581" s="156">
        <f t="shared" si="57"/>
        <v>0</v>
      </c>
      <c r="R581" s="161">
        <f t="shared" si="54"/>
        <v>0</v>
      </c>
      <c r="S581" s="15">
        <f>SUMIF(Accounts!A$10:A$84,C581,Accounts!A$10:A$84)</f>
        <v>0</v>
      </c>
      <c r="T581" s="15">
        <f t="shared" si="55"/>
        <v>0</v>
      </c>
      <c r="U581" s="15">
        <f t="shared" si="53"/>
        <v>0</v>
      </c>
    </row>
    <row r="582" spans="1:21">
      <c r="A582" s="56"/>
      <c r="B582" s="3"/>
      <c r="C582" s="216"/>
      <c r="D582" s="102"/>
      <c r="E582" s="102"/>
      <c r="F582" s="103"/>
      <c r="G582" s="131"/>
      <c r="H582" s="2"/>
      <c r="I582" s="107">
        <f>IF(F582="",SUMIF(Accounts!$A$10:$A$84,C582,Accounts!$D$10:$D$84),0)</f>
        <v>0</v>
      </c>
      <c r="J582" s="30">
        <f>IF(H582&lt;&gt;"",ROUND(H582*(1-F582-I582),2),IF(SETUP!$C$10&lt;&gt;"Y",0,IF(SUMIF(Accounts!A$10:A$84,C582,Accounts!Q$10:Q$84)=1,0,ROUND((D582-E582)*(1-F582-I582)/SETUP!$C$13,2))))</f>
        <v>0</v>
      </c>
      <c r="K582" s="14" t="str">
        <f>IF(SUM(C582:H582)=0,"",IF(T582=0,LOOKUP(C582,Accounts!$A$10:$A$84,Accounts!$B$10:$B$84),"Error!  Invalid Account Number"))</f>
        <v/>
      </c>
      <c r="L582" s="30">
        <f t="shared" si="52"/>
        <v>0</v>
      </c>
      <c r="M582" s="152">
        <f t="shared" si="56"/>
        <v>0</v>
      </c>
      <c r="N582" s="43"/>
      <c r="O582" s="92"/>
      <c r="P582" s="150"/>
      <c r="Q582" s="156">
        <f t="shared" si="57"/>
        <v>0</v>
      </c>
      <c r="R582" s="161">
        <f t="shared" si="54"/>
        <v>0</v>
      </c>
      <c r="S582" s="15">
        <f>SUMIF(Accounts!A$10:A$84,C582,Accounts!A$10:A$84)</f>
        <v>0</v>
      </c>
      <c r="T582" s="15">
        <f t="shared" si="55"/>
        <v>0</v>
      </c>
      <c r="U582" s="15">
        <f t="shared" si="53"/>
        <v>0</v>
      </c>
    </row>
    <row r="583" spans="1:21">
      <c r="A583" s="56"/>
      <c r="B583" s="3"/>
      <c r="C583" s="216"/>
      <c r="D583" s="102"/>
      <c r="E583" s="102"/>
      <c r="F583" s="103"/>
      <c r="G583" s="131"/>
      <c r="H583" s="2"/>
      <c r="I583" s="107">
        <f>IF(F583="",SUMIF(Accounts!$A$10:$A$84,C583,Accounts!$D$10:$D$84),0)</f>
        <v>0</v>
      </c>
      <c r="J583" s="30">
        <f>IF(H583&lt;&gt;"",ROUND(H583*(1-F583-I583),2),IF(SETUP!$C$10&lt;&gt;"Y",0,IF(SUMIF(Accounts!A$10:A$84,C583,Accounts!Q$10:Q$84)=1,0,ROUND((D583-E583)*(1-F583-I583)/SETUP!$C$13,2))))</f>
        <v>0</v>
      </c>
      <c r="K583" s="14" t="str">
        <f>IF(SUM(C583:H583)=0,"",IF(T583=0,LOOKUP(C583,Accounts!$A$10:$A$84,Accounts!$B$10:$B$84),"Error!  Invalid Account Number"))</f>
        <v/>
      </c>
      <c r="L583" s="30">
        <f t="shared" si="52"/>
        <v>0</v>
      </c>
      <c r="M583" s="152">
        <f t="shared" si="56"/>
        <v>0</v>
      </c>
      <c r="N583" s="43"/>
      <c r="O583" s="92"/>
      <c r="P583" s="150"/>
      <c r="Q583" s="156">
        <f t="shared" si="57"/>
        <v>0</v>
      </c>
      <c r="R583" s="161">
        <f t="shared" si="54"/>
        <v>0</v>
      </c>
      <c r="S583" s="15">
        <f>SUMIF(Accounts!A$10:A$84,C583,Accounts!A$10:A$84)</f>
        <v>0</v>
      </c>
      <c r="T583" s="15">
        <f t="shared" si="55"/>
        <v>0</v>
      </c>
      <c r="U583" s="15">
        <f t="shared" si="53"/>
        <v>0</v>
      </c>
    </row>
    <row r="584" spans="1:21">
      <c r="A584" s="56"/>
      <c r="B584" s="3"/>
      <c r="C584" s="216"/>
      <c r="D584" s="102"/>
      <c r="E584" s="102"/>
      <c r="F584" s="103"/>
      <c r="G584" s="131"/>
      <c r="H584" s="2"/>
      <c r="I584" s="107">
        <f>IF(F584="",SUMIF(Accounts!$A$10:$A$84,C584,Accounts!$D$10:$D$84),0)</f>
        <v>0</v>
      </c>
      <c r="J584" s="30">
        <f>IF(H584&lt;&gt;"",ROUND(H584*(1-F584-I584),2),IF(SETUP!$C$10&lt;&gt;"Y",0,IF(SUMIF(Accounts!A$10:A$84,C584,Accounts!Q$10:Q$84)=1,0,ROUND((D584-E584)*(1-F584-I584)/SETUP!$C$13,2))))</f>
        <v>0</v>
      </c>
      <c r="K584" s="14" t="str">
        <f>IF(SUM(C584:H584)=0,"",IF(T584=0,LOOKUP(C584,Accounts!$A$10:$A$84,Accounts!$B$10:$B$84),"Error!  Invalid Account Number"))</f>
        <v/>
      </c>
      <c r="L584" s="30">
        <f t="shared" ref="L584:L608" si="58">D584-E584-J584-M584</f>
        <v>0</v>
      </c>
      <c r="M584" s="152">
        <f t="shared" si="56"/>
        <v>0</v>
      </c>
      <c r="N584" s="43"/>
      <c r="O584" s="92"/>
      <c r="P584" s="150"/>
      <c r="Q584" s="156">
        <f t="shared" si="57"/>
        <v>0</v>
      </c>
      <c r="R584" s="161">
        <f t="shared" si="54"/>
        <v>0</v>
      </c>
      <c r="S584" s="15">
        <f>SUMIF(Accounts!A$10:A$84,C584,Accounts!A$10:A$84)</f>
        <v>0</v>
      </c>
      <c r="T584" s="15">
        <f t="shared" si="55"/>
        <v>0</v>
      </c>
      <c r="U584" s="15">
        <f t="shared" ref="U584:U610" si="59">IF(OR(AND(D584-E584&lt;0,J584&gt;0),AND(D584-E584&gt;0,J584&lt;0)),1,0)</f>
        <v>0</v>
      </c>
    </row>
    <row r="585" spans="1:21">
      <c r="A585" s="56"/>
      <c r="B585" s="3"/>
      <c r="C585" s="216"/>
      <c r="D585" s="102"/>
      <c r="E585" s="102"/>
      <c r="F585" s="103"/>
      <c r="G585" s="131"/>
      <c r="H585" s="2"/>
      <c r="I585" s="107">
        <f>IF(F585="",SUMIF(Accounts!$A$10:$A$84,C585,Accounts!$D$10:$D$84),0)</f>
        <v>0</v>
      </c>
      <c r="J585" s="30">
        <f>IF(H585&lt;&gt;"",ROUND(H585*(1-F585-I585),2),IF(SETUP!$C$10&lt;&gt;"Y",0,IF(SUMIF(Accounts!A$10:A$84,C585,Accounts!Q$10:Q$84)=1,0,ROUND((D585-E585)*(1-F585-I585)/SETUP!$C$13,2))))</f>
        <v>0</v>
      </c>
      <c r="K585" s="14" t="str">
        <f>IF(SUM(C585:H585)=0,"",IF(T585=0,LOOKUP(C585,Accounts!$A$10:$A$84,Accounts!$B$10:$B$84),"Error!  Invalid Account Number"))</f>
        <v/>
      </c>
      <c r="L585" s="30">
        <f t="shared" si="58"/>
        <v>0</v>
      </c>
      <c r="M585" s="152">
        <f t="shared" si="56"/>
        <v>0</v>
      </c>
      <c r="N585" s="43"/>
      <c r="O585" s="92"/>
      <c r="P585" s="150"/>
      <c r="Q585" s="156">
        <f t="shared" si="57"/>
        <v>0</v>
      </c>
      <c r="R585" s="161">
        <f t="shared" ref="R585:R608" si="60">J585+Q585</f>
        <v>0</v>
      </c>
      <c r="S585" s="15">
        <f>SUMIF(Accounts!A$10:A$84,C585,Accounts!A$10:A$84)</f>
        <v>0</v>
      </c>
      <c r="T585" s="15">
        <f t="shared" si="55"/>
        <v>0</v>
      </c>
      <c r="U585" s="15">
        <f t="shared" si="59"/>
        <v>0</v>
      </c>
    </row>
    <row r="586" spans="1:21">
      <c r="A586" s="56"/>
      <c r="B586" s="3"/>
      <c r="C586" s="216"/>
      <c r="D586" s="102"/>
      <c r="E586" s="102"/>
      <c r="F586" s="103"/>
      <c r="G586" s="131"/>
      <c r="H586" s="2"/>
      <c r="I586" s="107">
        <f>IF(F586="",SUMIF(Accounts!$A$10:$A$84,C586,Accounts!$D$10:$D$84),0)</f>
        <v>0</v>
      </c>
      <c r="J586" s="30">
        <f>IF(H586&lt;&gt;"",ROUND(H586*(1-F586-I586),2),IF(SETUP!$C$10&lt;&gt;"Y",0,IF(SUMIF(Accounts!A$10:A$84,C586,Accounts!Q$10:Q$84)=1,0,ROUND((D586-E586)*(1-F586-I586)/SETUP!$C$13,2))))</f>
        <v>0</v>
      </c>
      <c r="K586" s="14" t="str">
        <f>IF(SUM(C586:H586)=0,"",IF(T586=0,LOOKUP(C586,Accounts!$A$10:$A$84,Accounts!$B$10:$B$84),"Error!  Invalid Account Number"))</f>
        <v/>
      </c>
      <c r="L586" s="30">
        <f t="shared" si="58"/>
        <v>0</v>
      </c>
      <c r="M586" s="152">
        <f t="shared" si="56"/>
        <v>0</v>
      </c>
      <c r="N586" s="43"/>
      <c r="O586" s="92"/>
      <c r="P586" s="150"/>
      <c r="Q586" s="156">
        <f t="shared" si="57"/>
        <v>0</v>
      </c>
      <c r="R586" s="161">
        <f t="shared" si="60"/>
        <v>0</v>
      </c>
      <c r="S586" s="15">
        <f>SUMIF(Accounts!A$10:A$84,C586,Accounts!A$10:A$84)</f>
        <v>0</v>
      </c>
      <c r="T586" s="15">
        <f t="shared" ref="T586:T608" si="61">IF(AND(SUM(D586:H586)&lt;&gt;0,C586=0),1,IF(S586=C586,0,1))</f>
        <v>0</v>
      </c>
      <c r="U586" s="15">
        <f t="shared" si="59"/>
        <v>0</v>
      </c>
    </row>
    <row r="587" spans="1:21">
      <c r="A587" s="56"/>
      <c r="B587" s="3"/>
      <c r="C587" s="216"/>
      <c r="D587" s="102"/>
      <c r="E587" s="102"/>
      <c r="F587" s="103"/>
      <c r="G587" s="131"/>
      <c r="H587" s="2"/>
      <c r="I587" s="107">
        <f>IF(F587="",SUMIF(Accounts!$A$10:$A$84,C587,Accounts!$D$10:$D$84),0)</f>
        <v>0</v>
      </c>
      <c r="J587" s="30">
        <f>IF(H587&lt;&gt;"",ROUND(H587*(1-F587-I587),2),IF(SETUP!$C$10&lt;&gt;"Y",0,IF(SUMIF(Accounts!A$10:A$84,C587,Accounts!Q$10:Q$84)=1,0,ROUND((D587-E587)*(1-F587-I587)/SETUP!$C$13,2))))</f>
        <v>0</v>
      </c>
      <c r="K587" s="14" t="str">
        <f>IF(SUM(C587:H587)=0,"",IF(T587=0,LOOKUP(C587,Accounts!$A$10:$A$84,Accounts!$B$10:$B$84),"Error!  Invalid Account Number"))</f>
        <v/>
      </c>
      <c r="L587" s="30">
        <f t="shared" si="58"/>
        <v>0</v>
      </c>
      <c r="M587" s="152">
        <f t="shared" si="56"/>
        <v>0</v>
      </c>
      <c r="N587" s="43"/>
      <c r="O587" s="92"/>
      <c r="P587" s="150"/>
      <c r="Q587" s="156">
        <f t="shared" si="57"/>
        <v>0</v>
      </c>
      <c r="R587" s="161">
        <f t="shared" si="60"/>
        <v>0</v>
      </c>
      <c r="S587" s="15">
        <f>SUMIF(Accounts!A$10:A$84,C587,Accounts!A$10:A$84)</f>
        <v>0</v>
      </c>
      <c r="T587" s="15">
        <f t="shared" si="61"/>
        <v>0</v>
      </c>
      <c r="U587" s="15">
        <f t="shared" si="59"/>
        <v>0</v>
      </c>
    </row>
    <row r="588" spans="1:21">
      <c r="A588" s="56"/>
      <c r="B588" s="3"/>
      <c r="C588" s="216"/>
      <c r="D588" s="102"/>
      <c r="E588" s="102"/>
      <c r="F588" s="103"/>
      <c r="G588" s="131"/>
      <c r="H588" s="2"/>
      <c r="I588" s="107">
        <f>IF(F588="",SUMIF(Accounts!$A$10:$A$84,C588,Accounts!$D$10:$D$84),0)</f>
        <v>0</v>
      </c>
      <c r="J588" s="30">
        <f>IF(H588&lt;&gt;"",ROUND(H588*(1-F588-I588),2),IF(SETUP!$C$10&lt;&gt;"Y",0,IF(SUMIF(Accounts!A$10:A$84,C588,Accounts!Q$10:Q$84)=1,0,ROUND((D588-E588)*(1-F588-I588)/SETUP!$C$13,2))))</f>
        <v>0</v>
      </c>
      <c r="K588" s="14" t="str">
        <f>IF(SUM(C588:H588)=0,"",IF(T588=0,LOOKUP(C588,Accounts!$A$10:$A$84,Accounts!$B$10:$B$84),"Error!  Invalid Account Number"))</f>
        <v/>
      </c>
      <c r="L588" s="30">
        <f t="shared" si="58"/>
        <v>0</v>
      </c>
      <c r="M588" s="152">
        <f t="shared" si="56"/>
        <v>0</v>
      </c>
      <c r="N588" s="43"/>
      <c r="O588" s="92"/>
      <c r="P588" s="150"/>
      <c r="Q588" s="156">
        <f t="shared" si="57"/>
        <v>0</v>
      </c>
      <c r="R588" s="161">
        <f t="shared" si="60"/>
        <v>0</v>
      </c>
      <c r="S588" s="15">
        <f>SUMIF(Accounts!A$10:A$84,C588,Accounts!A$10:A$84)</f>
        <v>0</v>
      </c>
      <c r="T588" s="15">
        <f t="shared" si="61"/>
        <v>0</v>
      </c>
      <c r="U588" s="15">
        <f t="shared" si="59"/>
        <v>0</v>
      </c>
    </row>
    <row r="589" spans="1:21">
      <c r="A589" s="56"/>
      <c r="B589" s="3"/>
      <c r="C589" s="216"/>
      <c r="D589" s="102"/>
      <c r="E589" s="102"/>
      <c r="F589" s="103"/>
      <c r="G589" s="131"/>
      <c r="H589" s="2"/>
      <c r="I589" s="107">
        <f>IF(F589="",SUMIF(Accounts!$A$10:$A$84,C589,Accounts!$D$10:$D$84),0)</f>
        <v>0</v>
      </c>
      <c r="J589" s="30">
        <f>IF(H589&lt;&gt;"",ROUND(H589*(1-F589-I589),2),IF(SETUP!$C$10&lt;&gt;"Y",0,IF(SUMIF(Accounts!A$10:A$84,C589,Accounts!Q$10:Q$84)=1,0,ROUND((D589-E589)*(1-F589-I589)/SETUP!$C$13,2))))</f>
        <v>0</v>
      </c>
      <c r="K589" s="14" t="str">
        <f>IF(SUM(C589:H589)=0,"",IF(T589=0,LOOKUP(C589,Accounts!$A$10:$A$84,Accounts!$B$10:$B$84),"Error!  Invalid Account Number"))</f>
        <v/>
      </c>
      <c r="L589" s="30">
        <f t="shared" si="58"/>
        <v>0</v>
      </c>
      <c r="M589" s="152">
        <f t="shared" si="56"/>
        <v>0</v>
      </c>
      <c r="N589" s="43"/>
      <c r="O589" s="92"/>
      <c r="P589" s="150"/>
      <c r="Q589" s="156">
        <f t="shared" si="57"/>
        <v>0</v>
      </c>
      <c r="R589" s="161">
        <f t="shared" si="60"/>
        <v>0</v>
      </c>
      <c r="S589" s="15">
        <f>SUMIF(Accounts!A$10:A$84,C589,Accounts!A$10:A$84)</f>
        <v>0</v>
      </c>
      <c r="T589" s="15">
        <f t="shared" si="61"/>
        <v>0</v>
      </c>
      <c r="U589" s="15">
        <f t="shared" si="59"/>
        <v>0</v>
      </c>
    </row>
    <row r="590" spans="1:21">
      <c r="A590" s="56"/>
      <c r="B590" s="3"/>
      <c r="C590" s="216"/>
      <c r="D590" s="102"/>
      <c r="E590" s="102"/>
      <c r="F590" s="103"/>
      <c r="G590" s="131"/>
      <c r="H590" s="2"/>
      <c r="I590" s="107">
        <f>IF(F590="",SUMIF(Accounts!$A$10:$A$84,C590,Accounts!$D$10:$D$84),0)</f>
        <v>0</v>
      </c>
      <c r="J590" s="30">
        <f>IF(H590&lt;&gt;"",ROUND(H590*(1-F590-I590),2),IF(SETUP!$C$10&lt;&gt;"Y",0,IF(SUMIF(Accounts!A$10:A$84,C590,Accounts!Q$10:Q$84)=1,0,ROUND((D590-E590)*(1-F590-I590)/SETUP!$C$13,2))))</f>
        <v>0</v>
      </c>
      <c r="K590" s="14" t="str">
        <f>IF(SUM(C590:H590)=0,"",IF(T590=0,LOOKUP(C590,Accounts!$A$10:$A$84,Accounts!$B$10:$B$84),"Error!  Invalid Account Number"))</f>
        <v/>
      </c>
      <c r="L590" s="30">
        <f t="shared" si="58"/>
        <v>0</v>
      </c>
      <c r="M590" s="152">
        <f t="shared" si="56"/>
        <v>0</v>
      </c>
      <c r="N590" s="43"/>
      <c r="O590" s="92"/>
      <c r="P590" s="150"/>
      <c r="Q590" s="156">
        <f t="shared" si="57"/>
        <v>0</v>
      </c>
      <c r="R590" s="161">
        <f t="shared" si="60"/>
        <v>0</v>
      </c>
      <c r="S590" s="15">
        <f>SUMIF(Accounts!A$10:A$84,C590,Accounts!A$10:A$84)</f>
        <v>0</v>
      </c>
      <c r="T590" s="15">
        <f t="shared" si="61"/>
        <v>0</v>
      </c>
      <c r="U590" s="15">
        <f t="shared" si="59"/>
        <v>0</v>
      </c>
    </row>
    <row r="591" spans="1:21">
      <c r="A591" s="56"/>
      <c r="B591" s="3"/>
      <c r="C591" s="216"/>
      <c r="D591" s="102"/>
      <c r="E591" s="102"/>
      <c r="F591" s="103"/>
      <c r="G591" s="131"/>
      <c r="H591" s="2"/>
      <c r="I591" s="107">
        <f>IF(F591="",SUMIF(Accounts!$A$10:$A$84,C591,Accounts!$D$10:$D$84),0)</f>
        <v>0</v>
      </c>
      <c r="J591" s="30">
        <f>IF(H591&lt;&gt;"",ROUND(H591*(1-F591-I591),2),IF(SETUP!$C$10&lt;&gt;"Y",0,IF(SUMIF(Accounts!A$10:A$84,C591,Accounts!Q$10:Q$84)=1,0,ROUND((D591-E591)*(1-F591-I591)/SETUP!$C$13,2))))</f>
        <v>0</v>
      </c>
      <c r="K591" s="14" t="str">
        <f>IF(SUM(C591:H591)=0,"",IF(T591=0,LOOKUP(C591,Accounts!$A$10:$A$84,Accounts!$B$10:$B$84),"Error!  Invalid Account Number"))</f>
        <v/>
      </c>
      <c r="L591" s="30">
        <f t="shared" si="58"/>
        <v>0</v>
      </c>
      <c r="M591" s="152">
        <f t="shared" si="56"/>
        <v>0</v>
      </c>
      <c r="N591" s="43"/>
      <c r="O591" s="92"/>
      <c r="P591" s="150"/>
      <c r="Q591" s="156">
        <f t="shared" si="57"/>
        <v>0</v>
      </c>
      <c r="R591" s="161">
        <f t="shared" si="60"/>
        <v>0</v>
      </c>
      <c r="S591" s="15">
        <f>SUMIF(Accounts!A$10:A$84,C591,Accounts!A$10:A$84)</f>
        <v>0</v>
      </c>
      <c r="T591" s="15">
        <f t="shared" si="61"/>
        <v>0</v>
      </c>
      <c r="U591" s="15">
        <f t="shared" si="59"/>
        <v>0</v>
      </c>
    </row>
    <row r="592" spans="1:21">
      <c r="A592" s="56"/>
      <c r="B592" s="3"/>
      <c r="C592" s="216"/>
      <c r="D592" s="102"/>
      <c r="E592" s="102"/>
      <c r="F592" s="103"/>
      <c r="G592" s="131"/>
      <c r="H592" s="2"/>
      <c r="I592" s="107">
        <f>IF(F592="",SUMIF(Accounts!$A$10:$A$84,C592,Accounts!$D$10:$D$84),0)</f>
        <v>0</v>
      </c>
      <c r="J592" s="30">
        <f>IF(H592&lt;&gt;"",ROUND(H592*(1-F592-I592),2),IF(SETUP!$C$10&lt;&gt;"Y",0,IF(SUMIF(Accounts!A$10:A$84,C592,Accounts!Q$10:Q$84)=1,0,ROUND((D592-E592)*(1-F592-I592)/SETUP!$C$13,2))))</f>
        <v>0</v>
      </c>
      <c r="K592" s="14" t="str">
        <f>IF(SUM(C592:H592)=0,"",IF(T592=0,LOOKUP(C592,Accounts!$A$10:$A$84,Accounts!$B$10:$B$84),"Error!  Invalid Account Number"))</f>
        <v/>
      </c>
      <c r="L592" s="30">
        <f t="shared" si="58"/>
        <v>0</v>
      </c>
      <c r="M592" s="152">
        <f t="shared" si="56"/>
        <v>0</v>
      </c>
      <c r="N592" s="43"/>
      <c r="O592" s="92"/>
      <c r="P592" s="150"/>
      <c r="Q592" s="156">
        <f t="shared" si="57"/>
        <v>0</v>
      </c>
      <c r="R592" s="161">
        <f t="shared" si="60"/>
        <v>0</v>
      </c>
      <c r="S592" s="15">
        <f>SUMIF(Accounts!A$10:A$84,C592,Accounts!A$10:A$84)</f>
        <v>0</v>
      </c>
      <c r="T592" s="15">
        <f t="shared" si="61"/>
        <v>0</v>
      </c>
      <c r="U592" s="15">
        <f t="shared" si="59"/>
        <v>0</v>
      </c>
    </row>
    <row r="593" spans="1:21">
      <c r="A593" s="56"/>
      <c r="B593" s="3"/>
      <c r="C593" s="216"/>
      <c r="D593" s="102"/>
      <c r="E593" s="102"/>
      <c r="F593" s="103"/>
      <c r="G593" s="131"/>
      <c r="H593" s="2"/>
      <c r="I593" s="107">
        <f>IF(F593="",SUMIF(Accounts!$A$10:$A$84,C593,Accounts!$D$10:$D$84),0)</f>
        <v>0</v>
      </c>
      <c r="J593" s="30">
        <f>IF(H593&lt;&gt;"",ROUND(H593*(1-F593-I593),2),IF(SETUP!$C$10&lt;&gt;"Y",0,IF(SUMIF(Accounts!A$10:A$84,C593,Accounts!Q$10:Q$84)=1,0,ROUND((D593-E593)*(1-F593-I593)/SETUP!$C$13,2))))</f>
        <v>0</v>
      </c>
      <c r="K593" s="14" t="str">
        <f>IF(SUM(C593:H593)=0,"",IF(T593=0,LOOKUP(C593,Accounts!$A$10:$A$84,Accounts!$B$10:$B$84),"Error!  Invalid Account Number"))</f>
        <v/>
      </c>
      <c r="L593" s="30">
        <f t="shared" si="58"/>
        <v>0</v>
      </c>
      <c r="M593" s="152">
        <f t="shared" si="56"/>
        <v>0</v>
      </c>
      <c r="N593" s="43"/>
      <c r="O593" s="92"/>
      <c r="P593" s="150"/>
      <c r="Q593" s="156">
        <f t="shared" si="57"/>
        <v>0</v>
      </c>
      <c r="R593" s="161">
        <f t="shared" si="60"/>
        <v>0</v>
      </c>
      <c r="S593" s="15">
        <f>SUMIF(Accounts!A$10:A$84,C593,Accounts!A$10:A$84)</f>
        <v>0</v>
      </c>
      <c r="T593" s="15">
        <f t="shared" si="61"/>
        <v>0</v>
      </c>
      <c r="U593" s="15">
        <f t="shared" si="59"/>
        <v>0</v>
      </c>
    </row>
    <row r="594" spans="1:21">
      <c r="A594" s="56"/>
      <c r="B594" s="3"/>
      <c r="C594" s="216"/>
      <c r="D594" s="102"/>
      <c r="E594" s="102"/>
      <c r="F594" s="103"/>
      <c r="G594" s="131"/>
      <c r="H594" s="2"/>
      <c r="I594" s="107">
        <f>IF(F594="",SUMIF(Accounts!$A$10:$A$84,C594,Accounts!$D$10:$D$84),0)</f>
        <v>0</v>
      </c>
      <c r="J594" s="30">
        <f>IF(H594&lt;&gt;"",ROUND(H594*(1-F594-I594),2),IF(SETUP!$C$10&lt;&gt;"Y",0,IF(SUMIF(Accounts!A$10:A$84,C594,Accounts!Q$10:Q$84)=1,0,ROUND((D594-E594)*(1-F594-I594)/SETUP!$C$13,2))))</f>
        <v>0</v>
      </c>
      <c r="K594" s="14" t="str">
        <f>IF(SUM(C594:H594)=0,"",IF(T594=0,LOOKUP(C594,Accounts!$A$10:$A$84,Accounts!$B$10:$B$84),"Error!  Invalid Account Number"))</f>
        <v/>
      </c>
      <c r="L594" s="30">
        <f t="shared" si="58"/>
        <v>0</v>
      </c>
      <c r="M594" s="152">
        <f t="shared" si="56"/>
        <v>0</v>
      </c>
      <c r="N594" s="43"/>
      <c r="O594" s="92"/>
      <c r="P594" s="150"/>
      <c r="Q594" s="156">
        <f t="shared" si="57"/>
        <v>0</v>
      </c>
      <c r="R594" s="161">
        <f t="shared" si="60"/>
        <v>0</v>
      </c>
      <c r="S594" s="15">
        <f>SUMIF(Accounts!A$10:A$84,C594,Accounts!A$10:A$84)</f>
        <v>0</v>
      </c>
      <c r="T594" s="15">
        <f t="shared" si="61"/>
        <v>0</v>
      </c>
      <c r="U594" s="15">
        <f t="shared" si="59"/>
        <v>0</v>
      </c>
    </row>
    <row r="595" spans="1:21">
      <c r="A595" s="56"/>
      <c r="B595" s="3"/>
      <c r="C595" s="216"/>
      <c r="D595" s="102"/>
      <c r="E595" s="102"/>
      <c r="F595" s="103"/>
      <c r="G595" s="131"/>
      <c r="H595" s="2"/>
      <c r="I595" s="107">
        <f>IF(F595="",SUMIF(Accounts!$A$10:$A$84,C595,Accounts!$D$10:$D$84),0)</f>
        <v>0</v>
      </c>
      <c r="J595" s="30">
        <f>IF(H595&lt;&gt;"",ROUND(H595*(1-F595-I595),2),IF(SETUP!$C$10&lt;&gt;"Y",0,IF(SUMIF(Accounts!A$10:A$84,C595,Accounts!Q$10:Q$84)=1,0,ROUND((D595-E595)*(1-F595-I595)/SETUP!$C$13,2))))</f>
        <v>0</v>
      </c>
      <c r="K595" s="14" t="str">
        <f>IF(SUM(C595:H595)=0,"",IF(T595=0,LOOKUP(C595,Accounts!$A$10:$A$84,Accounts!$B$10:$B$84),"Error!  Invalid Account Number"))</f>
        <v/>
      </c>
      <c r="L595" s="30">
        <f t="shared" si="58"/>
        <v>0</v>
      </c>
      <c r="M595" s="152">
        <f t="shared" si="56"/>
        <v>0</v>
      </c>
      <c r="N595" s="43"/>
      <c r="O595" s="92"/>
      <c r="P595" s="150"/>
      <c r="Q595" s="156">
        <f t="shared" si="57"/>
        <v>0</v>
      </c>
      <c r="R595" s="161">
        <f t="shared" si="60"/>
        <v>0</v>
      </c>
      <c r="S595" s="15">
        <f>SUMIF(Accounts!A$10:A$84,C595,Accounts!A$10:A$84)</f>
        <v>0</v>
      </c>
      <c r="T595" s="15">
        <f t="shared" si="61"/>
        <v>0</v>
      </c>
      <c r="U595" s="15">
        <f t="shared" si="59"/>
        <v>0</v>
      </c>
    </row>
    <row r="596" spans="1:21">
      <c r="A596" s="56"/>
      <c r="B596" s="3"/>
      <c r="C596" s="216"/>
      <c r="D596" s="102"/>
      <c r="E596" s="102"/>
      <c r="F596" s="103"/>
      <c r="G596" s="131"/>
      <c r="H596" s="2"/>
      <c r="I596" s="107">
        <f>IF(F596="",SUMIF(Accounts!$A$10:$A$84,C596,Accounts!$D$10:$D$84),0)</f>
        <v>0</v>
      </c>
      <c r="J596" s="30">
        <f>IF(H596&lt;&gt;"",ROUND(H596*(1-F596-I596),2),IF(SETUP!$C$10&lt;&gt;"Y",0,IF(SUMIF(Accounts!A$10:A$84,C596,Accounts!Q$10:Q$84)=1,0,ROUND((D596-E596)*(1-F596-I596)/SETUP!$C$13,2))))</f>
        <v>0</v>
      </c>
      <c r="K596" s="14" t="str">
        <f>IF(SUM(C596:H596)=0,"",IF(T596=0,LOOKUP(C596,Accounts!$A$10:$A$84,Accounts!$B$10:$B$84),"Error!  Invalid Account Number"))</f>
        <v/>
      </c>
      <c r="L596" s="30">
        <f t="shared" si="58"/>
        <v>0</v>
      </c>
      <c r="M596" s="152">
        <f t="shared" si="56"/>
        <v>0</v>
      </c>
      <c r="N596" s="43"/>
      <c r="O596" s="92"/>
      <c r="P596" s="150"/>
      <c r="Q596" s="156">
        <f t="shared" si="57"/>
        <v>0</v>
      </c>
      <c r="R596" s="161">
        <f t="shared" si="60"/>
        <v>0</v>
      </c>
      <c r="S596" s="15">
        <f>SUMIF(Accounts!A$10:A$84,C596,Accounts!A$10:A$84)</f>
        <v>0</v>
      </c>
      <c r="T596" s="15">
        <f t="shared" si="61"/>
        <v>0</v>
      </c>
      <c r="U596" s="15">
        <f t="shared" si="59"/>
        <v>0</v>
      </c>
    </row>
    <row r="597" spans="1:21">
      <c r="A597" s="56"/>
      <c r="B597" s="3"/>
      <c r="C597" s="216"/>
      <c r="D597" s="102"/>
      <c r="E597" s="102"/>
      <c r="F597" s="103"/>
      <c r="G597" s="131"/>
      <c r="H597" s="2"/>
      <c r="I597" s="107">
        <f>IF(F597="",SUMIF(Accounts!$A$10:$A$84,C597,Accounts!$D$10:$D$84),0)</f>
        <v>0</v>
      </c>
      <c r="J597" s="30">
        <f>IF(H597&lt;&gt;"",ROUND(H597*(1-F597-I597),2),IF(SETUP!$C$10&lt;&gt;"Y",0,IF(SUMIF(Accounts!A$10:A$84,C597,Accounts!Q$10:Q$84)=1,0,ROUND((D597-E597)*(1-F597-I597)/SETUP!$C$13,2))))</f>
        <v>0</v>
      </c>
      <c r="K597" s="14" t="str">
        <f>IF(SUM(C597:H597)=0,"",IF(T597=0,LOOKUP(C597,Accounts!$A$10:$A$84,Accounts!$B$10:$B$84),"Error!  Invalid Account Number"))</f>
        <v/>
      </c>
      <c r="L597" s="30">
        <f t="shared" si="58"/>
        <v>0</v>
      </c>
      <c r="M597" s="152">
        <f t="shared" si="56"/>
        <v>0</v>
      </c>
      <c r="N597" s="43"/>
      <c r="O597" s="92"/>
      <c r="P597" s="150"/>
      <c r="Q597" s="156">
        <f t="shared" si="57"/>
        <v>0</v>
      </c>
      <c r="R597" s="161">
        <f t="shared" si="60"/>
        <v>0</v>
      </c>
      <c r="S597" s="15">
        <f>SUMIF(Accounts!A$10:A$84,C597,Accounts!A$10:A$84)</f>
        <v>0</v>
      </c>
      <c r="T597" s="15">
        <f t="shared" si="61"/>
        <v>0</v>
      </c>
      <c r="U597" s="15">
        <f t="shared" si="59"/>
        <v>0</v>
      </c>
    </row>
    <row r="598" spans="1:21">
      <c r="A598" s="56"/>
      <c r="B598" s="3"/>
      <c r="C598" s="216"/>
      <c r="D598" s="102"/>
      <c r="E598" s="102"/>
      <c r="F598" s="103"/>
      <c r="G598" s="131"/>
      <c r="H598" s="2"/>
      <c r="I598" s="107">
        <f>IF(F598="",SUMIF(Accounts!$A$10:$A$84,C598,Accounts!$D$10:$D$84),0)</f>
        <v>0</v>
      </c>
      <c r="J598" s="30">
        <f>IF(H598&lt;&gt;"",ROUND(H598*(1-F598-I598),2),IF(SETUP!$C$10&lt;&gt;"Y",0,IF(SUMIF(Accounts!A$10:A$84,C598,Accounts!Q$10:Q$84)=1,0,ROUND((D598-E598)*(1-F598-I598)/SETUP!$C$13,2))))</f>
        <v>0</v>
      </c>
      <c r="K598" s="14" t="str">
        <f>IF(SUM(C598:H598)=0,"",IF(T598=0,LOOKUP(C598,Accounts!$A$10:$A$84,Accounts!$B$10:$B$84),"Error!  Invalid Account Number"))</f>
        <v/>
      </c>
      <c r="L598" s="30">
        <f t="shared" si="58"/>
        <v>0</v>
      </c>
      <c r="M598" s="152">
        <f t="shared" si="56"/>
        <v>0</v>
      </c>
      <c r="N598" s="43"/>
      <c r="O598" s="92"/>
      <c r="P598" s="150"/>
      <c r="Q598" s="156">
        <f t="shared" si="57"/>
        <v>0</v>
      </c>
      <c r="R598" s="161">
        <f t="shared" si="60"/>
        <v>0</v>
      </c>
      <c r="S598" s="15">
        <f>SUMIF(Accounts!A$10:A$84,C598,Accounts!A$10:A$84)</f>
        <v>0</v>
      </c>
      <c r="T598" s="15">
        <f t="shared" si="61"/>
        <v>0</v>
      </c>
      <c r="U598" s="15">
        <f t="shared" si="59"/>
        <v>0</v>
      </c>
    </row>
    <row r="599" spans="1:21">
      <c r="A599" s="56"/>
      <c r="B599" s="3"/>
      <c r="C599" s="216"/>
      <c r="D599" s="102"/>
      <c r="E599" s="102"/>
      <c r="F599" s="103"/>
      <c r="G599" s="131"/>
      <c r="H599" s="2"/>
      <c r="I599" s="107">
        <f>IF(F599="",SUMIF(Accounts!$A$10:$A$84,C599,Accounts!$D$10:$D$84),0)</f>
        <v>0</v>
      </c>
      <c r="J599" s="30">
        <f>IF(H599&lt;&gt;"",ROUND(H599*(1-F599-I599),2),IF(SETUP!$C$10&lt;&gt;"Y",0,IF(SUMIF(Accounts!A$10:A$84,C599,Accounts!Q$10:Q$84)=1,0,ROUND((D599-E599)*(1-F599-I599)/SETUP!$C$13,2))))</f>
        <v>0</v>
      </c>
      <c r="K599" s="14" t="str">
        <f>IF(SUM(C599:H599)=0,"",IF(T599=0,LOOKUP(C599,Accounts!$A$10:$A$84,Accounts!$B$10:$B$84),"Error!  Invalid Account Number"))</f>
        <v/>
      </c>
      <c r="L599" s="30">
        <f t="shared" si="58"/>
        <v>0</v>
      </c>
      <c r="M599" s="152">
        <f t="shared" si="56"/>
        <v>0</v>
      </c>
      <c r="N599" s="43"/>
      <c r="O599" s="92"/>
      <c r="P599" s="150"/>
      <c r="Q599" s="156">
        <f t="shared" si="57"/>
        <v>0</v>
      </c>
      <c r="R599" s="161">
        <f t="shared" si="60"/>
        <v>0</v>
      </c>
      <c r="S599" s="15">
        <f>SUMIF(Accounts!A$10:A$84,C599,Accounts!A$10:A$84)</f>
        <v>0</v>
      </c>
      <c r="T599" s="15">
        <f t="shared" si="61"/>
        <v>0</v>
      </c>
      <c r="U599" s="15">
        <f t="shared" si="59"/>
        <v>0</v>
      </c>
    </row>
    <row r="600" spans="1:21">
      <c r="A600" s="56"/>
      <c r="B600" s="3"/>
      <c r="C600" s="216"/>
      <c r="D600" s="102"/>
      <c r="E600" s="102"/>
      <c r="F600" s="103"/>
      <c r="G600" s="131"/>
      <c r="H600" s="2"/>
      <c r="I600" s="107">
        <f>IF(F600="",SUMIF(Accounts!$A$10:$A$84,C600,Accounts!$D$10:$D$84),0)</f>
        <v>0</v>
      </c>
      <c r="J600" s="30">
        <f>IF(H600&lt;&gt;"",ROUND(H600*(1-F600-I600),2),IF(SETUP!$C$10&lt;&gt;"Y",0,IF(SUMIF(Accounts!A$10:A$84,C600,Accounts!Q$10:Q$84)=1,0,ROUND((D600-E600)*(1-F600-I600)/SETUP!$C$13,2))))</f>
        <v>0</v>
      </c>
      <c r="K600" s="14" t="str">
        <f>IF(SUM(C600:H600)=0,"",IF(T600=0,LOOKUP(C600,Accounts!$A$10:$A$84,Accounts!$B$10:$B$84),"Error!  Invalid Account Number"))</f>
        <v/>
      </c>
      <c r="L600" s="30">
        <f t="shared" si="58"/>
        <v>0</v>
      </c>
      <c r="M600" s="152">
        <f t="shared" si="56"/>
        <v>0</v>
      </c>
      <c r="N600" s="43"/>
      <c r="O600" s="92"/>
      <c r="P600" s="150"/>
      <c r="Q600" s="156">
        <f t="shared" si="57"/>
        <v>0</v>
      </c>
      <c r="R600" s="161">
        <f t="shared" si="60"/>
        <v>0</v>
      </c>
      <c r="S600" s="15">
        <f>SUMIF(Accounts!A$10:A$84,C600,Accounts!A$10:A$84)</f>
        <v>0</v>
      </c>
      <c r="T600" s="15">
        <f t="shared" si="61"/>
        <v>0</v>
      </c>
      <c r="U600" s="15">
        <f t="shared" si="59"/>
        <v>0</v>
      </c>
    </row>
    <row r="601" spans="1:21">
      <c r="A601" s="56"/>
      <c r="B601" s="3"/>
      <c r="C601" s="216"/>
      <c r="D601" s="102"/>
      <c r="E601" s="102"/>
      <c r="F601" s="103"/>
      <c r="G601" s="131"/>
      <c r="H601" s="2"/>
      <c r="I601" s="107">
        <f>IF(F601="",SUMIF(Accounts!$A$10:$A$84,C601,Accounts!$D$10:$D$84),0)</f>
        <v>0</v>
      </c>
      <c r="J601" s="30">
        <f>IF(H601&lt;&gt;"",ROUND(H601*(1-F601-I601),2),IF(SETUP!$C$10&lt;&gt;"Y",0,IF(SUMIF(Accounts!A$10:A$84,C601,Accounts!Q$10:Q$84)=1,0,ROUND((D601-E601)*(1-F601-I601)/SETUP!$C$13,2))))</f>
        <v>0</v>
      </c>
      <c r="K601" s="14" t="str">
        <f>IF(SUM(C601:H601)=0,"",IF(T601=0,LOOKUP(C601,Accounts!$A$10:$A$84,Accounts!$B$10:$B$84),"Error!  Invalid Account Number"))</f>
        <v/>
      </c>
      <c r="L601" s="30">
        <f t="shared" si="58"/>
        <v>0</v>
      </c>
      <c r="M601" s="152">
        <f t="shared" si="56"/>
        <v>0</v>
      </c>
      <c r="N601" s="43"/>
      <c r="O601" s="92"/>
      <c r="P601" s="150"/>
      <c r="Q601" s="156">
        <f t="shared" si="57"/>
        <v>0</v>
      </c>
      <c r="R601" s="161">
        <f t="shared" si="60"/>
        <v>0</v>
      </c>
      <c r="S601" s="15">
        <f>SUMIF(Accounts!A$10:A$84,C601,Accounts!A$10:A$84)</f>
        <v>0</v>
      </c>
      <c r="T601" s="15">
        <f t="shared" si="61"/>
        <v>0</v>
      </c>
      <c r="U601" s="15">
        <f t="shared" si="59"/>
        <v>0</v>
      </c>
    </row>
    <row r="602" spans="1:21">
      <c r="A602" s="56"/>
      <c r="B602" s="3"/>
      <c r="C602" s="216"/>
      <c r="D602" s="102"/>
      <c r="E602" s="102"/>
      <c r="F602" s="103"/>
      <c r="G602" s="131"/>
      <c r="H602" s="2"/>
      <c r="I602" s="107">
        <f>IF(F602="",SUMIF(Accounts!$A$10:$A$84,C602,Accounts!$D$10:$D$84),0)</f>
        <v>0</v>
      </c>
      <c r="J602" s="30">
        <f>IF(H602&lt;&gt;"",ROUND(H602*(1-F602-I602),2),IF(SETUP!$C$10&lt;&gt;"Y",0,IF(SUMIF(Accounts!A$10:A$84,C602,Accounts!Q$10:Q$84)=1,0,ROUND((D602-E602)*(1-F602-I602)/SETUP!$C$13,2))))</f>
        <v>0</v>
      </c>
      <c r="K602" s="14" t="str">
        <f>IF(SUM(C602:H602)=0,"",IF(T602=0,LOOKUP(C602,Accounts!$A$10:$A$84,Accounts!$B$10:$B$84),"Error!  Invalid Account Number"))</f>
        <v/>
      </c>
      <c r="L602" s="30">
        <f t="shared" si="58"/>
        <v>0</v>
      </c>
      <c r="M602" s="152">
        <f t="shared" si="56"/>
        <v>0</v>
      </c>
      <c r="N602" s="43"/>
      <c r="O602" s="92"/>
      <c r="P602" s="150"/>
      <c r="Q602" s="156">
        <f t="shared" si="57"/>
        <v>0</v>
      </c>
      <c r="R602" s="161">
        <f t="shared" si="60"/>
        <v>0</v>
      </c>
      <c r="S602" s="15">
        <f>SUMIF(Accounts!A$10:A$84,C602,Accounts!A$10:A$84)</f>
        <v>0</v>
      </c>
      <c r="T602" s="15">
        <f t="shared" si="61"/>
        <v>0</v>
      </c>
      <c r="U602" s="15">
        <f t="shared" si="59"/>
        <v>0</v>
      </c>
    </row>
    <row r="603" spans="1:21">
      <c r="A603" s="56"/>
      <c r="B603" s="3"/>
      <c r="C603" s="216"/>
      <c r="D603" s="102"/>
      <c r="E603" s="102"/>
      <c r="F603" s="103"/>
      <c r="G603" s="131"/>
      <c r="H603" s="2"/>
      <c r="I603" s="107">
        <f>IF(F603="",SUMIF(Accounts!$A$10:$A$84,C603,Accounts!$D$10:$D$84),0)</f>
        <v>0</v>
      </c>
      <c r="J603" s="30">
        <f>IF(H603&lt;&gt;"",ROUND(H603*(1-F603-I603),2),IF(SETUP!$C$10&lt;&gt;"Y",0,IF(SUMIF(Accounts!A$10:A$84,C603,Accounts!Q$10:Q$84)=1,0,ROUND((D603-E603)*(1-F603-I603)/SETUP!$C$13,2))))</f>
        <v>0</v>
      </c>
      <c r="K603" s="14" t="str">
        <f>IF(SUM(C603:H603)=0,"",IF(T603=0,LOOKUP(C603,Accounts!$A$10:$A$84,Accounts!$B$10:$B$84),"Error!  Invalid Account Number"))</f>
        <v/>
      </c>
      <c r="L603" s="30">
        <f t="shared" si="58"/>
        <v>0</v>
      </c>
      <c r="M603" s="152">
        <f t="shared" si="56"/>
        <v>0</v>
      </c>
      <c r="N603" s="43"/>
      <c r="O603" s="92"/>
      <c r="P603" s="150"/>
      <c r="Q603" s="156">
        <f t="shared" si="57"/>
        <v>0</v>
      </c>
      <c r="R603" s="161">
        <f t="shared" si="60"/>
        <v>0</v>
      </c>
      <c r="S603" s="15">
        <f>SUMIF(Accounts!A$10:A$84,C603,Accounts!A$10:A$84)</f>
        <v>0</v>
      </c>
      <c r="T603" s="15">
        <f t="shared" si="61"/>
        <v>0</v>
      </c>
      <c r="U603" s="15">
        <f t="shared" si="59"/>
        <v>0</v>
      </c>
    </row>
    <row r="604" spans="1:21">
      <c r="A604" s="56"/>
      <c r="B604" s="3"/>
      <c r="C604" s="216"/>
      <c r="D604" s="102"/>
      <c r="E604" s="102"/>
      <c r="F604" s="103"/>
      <c r="G604" s="131"/>
      <c r="H604" s="2"/>
      <c r="I604" s="107">
        <f>IF(F604="",SUMIF(Accounts!$A$10:$A$84,C604,Accounts!$D$10:$D$84),0)</f>
        <v>0</v>
      </c>
      <c r="J604" s="30">
        <f>IF(H604&lt;&gt;"",ROUND(H604*(1-F604-I604),2),IF(SETUP!$C$10&lt;&gt;"Y",0,IF(SUMIF(Accounts!A$10:A$84,C604,Accounts!Q$10:Q$84)=1,0,ROUND((D604-E604)*(1-F604-I604)/SETUP!$C$13,2))))</f>
        <v>0</v>
      </c>
      <c r="K604" s="14" t="str">
        <f>IF(SUM(C604:H604)=0,"",IF(T604=0,LOOKUP(C604,Accounts!$A$10:$A$84,Accounts!$B$10:$B$84),"Error!  Invalid Account Number"))</f>
        <v/>
      </c>
      <c r="L604" s="30">
        <f t="shared" si="58"/>
        <v>0</v>
      </c>
      <c r="M604" s="152">
        <f t="shared" si="56"/>
        <v>0</v>
      </c>
      <c r="N604" s="43"/>
      <c r="O604" s="92"/>
      <c r="P604" s="150"/>
      <c r="Q604" s="156">
        <f t="shared" si="57"/>
        <v>0</v>
      </c>
      <c r="R604" s="161">
        <f t="shared" si="60"/>
        <v>0</v>
      </c>
      <c r="S604" s="15">
        <f>SUMIF(Accounts!A$10:A$84,C604,Accounts!A$10:A$84)</f>
        <v>0</v>
      </c>
      <c r="T604" s="15">
        <f t="shared" si="61"/>
        <v>0</v>
      </c>
      <c r="U604" s="15">
        <f t="shared" si="59"/>
        <v>0</v>
      </c>
    </row>
    <row r="605" spans="1:21">
      <c r="A605" s="56"/>
      <c r="B605" s="3"/>
      <c r="C605" s="216"/>
      <c r="D605" s="102"/>
      <c r="E605" s="102"/>
      <c r="F605" s="103"/>
      <c r="G605" s="131"/>
      <c r="H605" s="2"/>
      <c r="I605" s="107">
        <f>IF(F605="",SUMIF(Accounts!$A$10:$A$84,C605,Accounts!$D$10:$D$84),0)</f>
        <v>0</v>
      </c>
      <c r="J605" s="30">
        <f>IF(H605&lt;&gt;"",ROUND(H605*(1-F605-I605),2),IF(SETUP!$C$10&lt;&gt;"Y",0,IF(SUMIF(Accounts!A$10:A$84,C605,Accounts!Q$10:Q$84)=1,0,ROUND((D605-E605)*(1-F605-I605)/SETUP!$C$13,2))))</f>
        <v>0</v>
      </c>
      <c r="K605" s="14" t="str">
        <f>IF(SUM(C605:H605)=0,"",IF(T605=0,LOOKUP(C605,Accounts!$A$10:$A$84,Accounts!$B$10:$B$84),"Error!  Invalid Account Number"))</f>
        <v/>
      </c>
      <c r="L605" s="30">
        <f t="shared" si="58"/>
        <v>0</v>
      </c>
      <c r="M605" s="152">
        <f t="shared" si="56"/>
        <v>0</v>
      </c>
      <c r="N605" s="43"/>
      <c r="O605" s="92"/>
      <c r="P605" s="150"/>
      <c r="Q605" s="156">
        <f t="shared" si="57"/>
        <v>0</v>
      </c>
      <c r="R605" s="161">
        <f t="shared" si="60"/>
        <v>0</v>
      </c>
      <c r="S605" s="15">
        <f>SUMIF(Accounts!A$10:A$84,C605,Accounts!A$10:A$84)</f>
        <v>0</v>
      </c>
      <c r="T605" s="15">
        <f t="shared" si="61"/>
        <v>0</v>
      </c>
      <c r="U605" s="15">
        <f t="shared" si="59"/>
        <v>0</v>
      </c>
    </row>
    <row r="606" spans="1:21">
      <c r="A606" s="56"/>
      <c r="B606" s="3"/>
      <c r="C606" s="216"/>
      <c r="D606" s="102"/>
      <c r="E606" s="102"/>
      <c r="F606" s="103"/>
      <c r="G606" s="131"/>
      <c r="H606" s="2"/>
      <c r="I606" s="107">
        <f>IF(F606="",SUMIF(Accounts!$A$10:$A$84,C606,Accounts!$D$10:$D$84),0)</f>
        <v>0</v>
      </c>
      <c r="J606" s="30">
        <f>IF(H606&lt;&gt;"",ROUND(H606*(1-F606-I606),2),IF(SETUP!$C$10&lt;&gt;"Y",0,IF(SUMIF(Accounts!A$10:A$84,C606,Accounts!Q$10:Q$84)=1,0,ROUND((D606-E606)*(1-F606-I606)/SETUP!$C$13,2))))</f>
        <v>0</v>
      </c>
      <c r="K606" s="14" t="str">
        <f>IF(SUM(C606:H606)=0,"",IF(T606=0,LOOKUP(C606,Accounts!$A$10:$A$84,Accounts!$B$10:$B$84),"Error!  Invalid Account Number"))</f>
        <v/>
      </c>
      <c r="L606" s="30">
        <f t="shared" si="58"/>
        <v>0</v>
      </c>
      <c r="M606" s="152">
        <f t="shared" si="56"/>
        <v>0</v>
      </c>
      <c r="N606" s="43"/>
      <c r="O606" s="92"/>
      <c r="P606" s="150"/>
      <c r="Q606" s="156">
        <f t="shared" si="57"/>
        <v>0</v>
      </c>
      <c r="R606" s="161">
        <f t="shared" si="60"/>
        <v>0</v>
      </c>
      <c r="S606" s="15">
        <f>SUMIF(Accounts!A$10:A$84,C606,Accounts!A$10:A$84)</f>
        <v>0</v>
      </c>
      <c r="T606" s="15">
        <f t="shared" si="61"/>
        <v>0</v>
      </c>
      <c r="U606" s="15">
        <f t="shared" si="59"/>
        <v>0</v>
      </c>
    </row>
    <row r="607" spans="1:21">
      <c r="A607" s="56"/>
      <c r="B607" s="3"/>
      <c r="C607" s="216"/>
      <c r="D607" s="102"/>
      <c r="E607" s="102"/>
      <c r="F607" s="103"/>
      <c r="G607" s="131"/>
      <c r="H607" s="2"/>
      <c r="I607" s="107">
        <f>IF(F607="",SUMIF(Accounts!$A$10:$A$84,C607,Accounts!$D$10:$D$84),0)</f>
        <v>0</v>
      </c>
      <c r="J607" s="30">
        <f>IF(H607&lt;&gt;"",ROUND(H607*(1-F607-I607),2),IF(SETUP!$C$10&lt;&gt;"Y",0,IF(SUMIF(Accounts!A$10:A$84,C607,Accounts!Q$10:Q$84)=1,0,ROUND((D607-E607)*(1-F607-I607)/SETUP!$C$13,2))))</f>
        <v>0</v>
      </c>
      <c r="K607" s="14" t="str">
        <f>IF(SUM(C607:H607)=0,"",IF(T607=0,LOOKUP(C607,Accounts!$A$10:$A$84,Accounts!$B$10:$B$84),"Error!  Invalid Account Number"))</f>
        <v/>
      </c>
      <c r="L607" s="30">
        <f t="shared" si="58"/>
        <v>0</v>
      </c>
      <c r="M607" s="152">
        <f t="shared" si="56"/>
        <v>0</v>
      </c>
      <c r="N607" s="43"/>
      <c r="O607" s="92"/>
      <c r="P607" s="150"/>
      <c r="Q607" s="156">
        <f t="shared" si="57"/>
        <v>0</v>
      </c>
      <c r="R607" s="161">
        <f t="shared" si="60"/>
        <v>0</v>
      </c>
      <c r="S607" s="15">
        <f>SUMIF(Accounts!A$10:A$84,C607,Accounts!A$10:A$84)</f>
        <v>0</v>
      </c>
      <c r="T607" s="15">
        <f t="shared" si="61"/>
        <v>0</v>
      </c>
      <c r="U607" s="15">
        <f t="shared" si="59"/>
        <v>0</v>
      </c>
    </row>
    <row r="608" spans="1:21">
      <c r="A608" s="56"/>
      <c r="B608" s="3"/>
      <c r="C608" s="216"/>
      <c r="D608" s="102"/>
      <c r="E608" s="102"/>
      <c r="F608" s="103"/>
      <c r="G608" s="131"/>
      <c r="H608" s="2"/>
      <c r="I608" s="107">
        <f>IF(F608="",SUMIF(Accounts!$A$10:$A$84,C608,Accounts!$D$10:$D$84),0)</f>
        <v>0</v>
      </c>
      <c r="J608" s="30">
        <f>IF(H608&lt;&gt;"",ROUND(H608*(1-F608-I608),2),IF(SETUP!$C$10&lt;&gt;"Y",0,IF(SUMIF(Accounts!A$10:A$84,C608,Accounts!Q$10:Q$84)=1,0,ROUND((D608-E608)*(1-F608-I608)/SETUP!$C$13,2))))</f>
        <v>0</v>
      </c>
      <c r="K608" s="14" t="str">
        <f>IF(SUM(C608:H608)=0,"",IF(T608=0,LOOKUP(C608,Accounts!$A$10:$A$84,Accounts!$B$10:$B$84),"Error!  Invalid Account Number"))</f>
        <v/>
      </c>
      <c r="L608" s="30">
        <f t="shared" si="58"/>
        <v>0</v>
      </c>
      <c r="M608" s="152">
        <f t="shared" ref="M608" si="62">ROUND((D608-E608)*(F608+I608),2)</f>
        <v>0</v>
      </c>
      <c r="N608" s="43"/>
      <c r="O608" s="92"/>
      <c r="P608" s="150"/>
      <c r="Q608" s="156">
        <f t="shared" ref="Q608" si="63">IF(AND(C608&gt;=101,C608&lt;=120),-J608,0)</f>
        <v>0</v>
      </c>
      <c r="R608" s="161">
        <f t="shared" si="60"/>
        <v>0</v>
      </c>
      <c r="S608" s="15">
        <f>SUMIF(Accounts!A$10:A$84,C608,Accounts!A$10:A$84)</f>
        <v>0</v>
      </c>
      <c r="T608" s="15">
        <f t="shared" si="61"/>
        <v>0</v>
      </c>
      <c r="U608" s="15">
        <f t="shared" si="59"/>
        <v>0</v>
      </c>
    </row>
    <row r="609" spans="1:21">
      <c r="A609" s="28"/>
      <c r="B609" s="18"/>
      <c r="C609" s="17"/>
      <c r="D609" s="18"/>
      <c r="E609" s="18"/>
      <c r="F609" s="31"/>
      <c r="G609" s="211"/>
      <c r="H609" s="18"/>
      <c r="I609" s="17"/>
      <c r="J609" s="17"/>
      <c r="K609" s="17"/>
      <c r="L609" s="18"/>
      <c r="M609" s="153"/>
      <c r="N609" s="4"/>
      <c r="O609" s="92"/>
      <c r="P609" s="92"/>
      <c r="Q609" s="157"/>
      <c r="R609" s="162"/>
      <c r="S609" s="18"/>
      <c r="T609" s="18"/>
      <c r="U609" s="15">
        <f t="shared" si="59"/>
        <v>0</v>
      </c>
    </row>
    <row r="610" spans="1:21">
      <c r="A610" s="28"/>
      <c r="B610" s="18"/>
      <c r="C610" s="17"/>
      <c r="D610" s="18"/>
      <c r="E610" s="18"/>
      <c r="F610" s="31"/>
      <c r="G610" s="18"/>
      <c r="H610" s="18"/>
      <c r="I610" s="17"/>
      <c r="J610" s="17"/>
      <c r="K610" s="17"/>
      <c r="L610" s="18"/>
      <c r="M610" s="153"/>
      <c r="N610" s="4"/>
      <c r="O610" s="92"/>
      <c r="P610" s="92"/>
      <c r="Q610" s="157"/>
      <c r="R610" s="162"/>
      <c r="S610" s="18"/>
      <c r="T610" s="18"/>
      <c r="U610" s="15">
        <f t="shared" si="59"/>
        <v>0</v>
      </c>
    </row>
    <row r="611" spans="1:21">
      <c r="A611" s="17"/>
      <c r="B611" s="90" t="s">
        <v>88</v>
      </c>
      <c r="C611" s="217">
        <f>SETUP!C15</f>
        <v>503</v>
      </c>
      <c r="D611" s="30">
        <f>-SUMIF($G$8:$G$610,"NA",D8:D610)</f>
        <v>0</v>
      </c>
      <c r="E611" s="30">
        <f>-SUMIF($G$8:$G$610,"NA",E8:E610)</f>
        <v>0</v>
      </c>
      <c r="F611" s="31"/>
      <c r="G611" s="18"/>
      <c r="H611" s="18"/>
      <c r="I611" s="18"/>
      <c r="J611" s="18"/>
      <c r="K611" s="14" t="str">
        <f>IF(SUM(C611:H611)=0,"",IF(T611=0,LOOKUP(C611,Accounts!$A$10:$A$84,Accounts!$B$10:$B$84),"Error!  Invalid Account Number"))</f>
        <v>Drawings for Personal Use</v>
      </c>
      <c r="L611" s="13">
        <f>-SUMIF($G8:$G610,"NA",D8:D610)+SUMIF($G8:$G610,"NA",E8:E610)</f>
        <v>0</v>
      </c>
      <c r="M611" s="153"/>
      <c r="N611" s="16"/>
      <c r="O611" s="92"/>
      <c r="P611" s="92"/>
      <c r="Q611" s="157"/>
      <c r="R611" s="162"/>
      <c r="S611" s="15">
        <f>SUMIF(Accounts!A$10:A$84,C611,Accounts!A$10:A$84)</f>
        <v>503</v>
      </c>
      <c r="T611" s="15">
        <f t="shared" ref="T611:T614" si="64">IF(AND(SUM(D611:H611)&lt;&gt;0,C611=0),1,IF(S611=C611,0,1))</f>
        <v>0</v>
      </c>
      <c r="U611" s="212"/>
    </row>
    <row r="612" spans="1:21" ht="13.5" thickBot="1">
      <c r="A612" s="28"/>
      <c r="B612" s="90" t="s">
        <v>44</v>
      </c>
      <c r="C612" s="217">
        <f>SETUP!C15</f>
        <v>503</v>
      </c>
      <c r="D612" s="20"/>
      <c r="E612" s="20"/>
      <c r="F612" s="42"/>
      <c r="G612" s="20"/>
      <c r="H612" s="20"/>
      <c r="I612" s="20"/>
      <c r="J612" s="20"/>
      <c r="K612" s="14" t="str">
        <f>IF(SUM(C612:H612)=0,"",IF(T612=0,LOOKUP(C612,Accounts!$A$10:$A$84,Accounts!$B$10:$B$84),"Error!  Invalid Account Number"))</f>
        <v>Drawings for Personal Use</v>
      </c>
      <c r="L612" s="13">
        <f>M612</f>
        <v>0</v>
      </c>
      <c r="M612" s="154">
        <f>SUM(M8:M609)</f>
        <v>0</v>
      </c>
      <c r="N612" s="16"/>
      <c r="O612" s="92"/>
      <c r="P612" s="150"/>
      <c r="Q612" s="158"/>
      <c r="R612" s="163"/>
      <c r="S612" s="15">
        <f>SUMIF(Accounts!A$10:A$84,C612,Accounts!A$10:A$84)</f>
        <v>503</v>
      </c>
      <c r="T612" s="15">
        <f t="shared" si="64"/>
        <v>0</v>
      </c>
      <c r="U612" s="212"/>
    </row>
    <row r="613" spans="1:21" ht="13.5" thickTop="1">
      <c r="A613" s="17"/>
      <c r="B613" s="18"/>
      <c r="C613" s="217">
        <v>815</v>
      </c>
      <c r="D613" s="18"/>
      <c r="E613" s="18"/>
      <c r="F613" s="31"/>
      <c r="G613" s="18"/>
      <c r="H613" s="18"/>
      <c r="I613" s="18"/>
      <c r="J613" s="18"/>
      <c r="K613" s="14" t="str">
        <f>IF(SUM(C613:H613)=0,"",IF(T613=0,LOOKUP(C613,Accounts!$A$10:$A$84,Accounts!$B$10:$B$84),"Error!  Invalid Account Number"))</f>
        <v>GST Paid to / (Recovered from) ATO</v>
      </c>
      <c r="L613" s="13">
        <f>-Q615+R615</f>
        <v>0</v>
      </c>
      <c r="M613" s="91"/>
      <c r="N613" s="16"/>
      <c r="O613" s="92"/>
      <c r="P613" s="92"/>
      <c r="Q613" s="157"/>
      <c r="R613" s="162"/>
      <c r="S613" s="15">
        <f>SUMIF(Accounts!A$10:A$84,C613,Accounts!A$10:A$84)</f>
        <v>815</v>
      </c>
      <c r="T613" s="15">
        <f t="shared" si="64"/>
        <v>0</v>
      </c>
      <c r="U613" s="212"/>
    </row>
    <row r="614" spans="1:21">
      <c r="A614" s="19"/>
      <c r="B614" s="45"/>
      <c r="C614" s="217">
        <f>SETUP!C17</f>
        <v>641</v>
      </c>
      <c r="D614" s="13">
        <f>-SUM(D8:D610)-D611</f>
        <v>0</v>
      </c>
      <c r="E614" s="13">
        <f>-SUM(E8:E610)-E611</f>
        <v>0</v>
      </c>
      <c r="F614" s="42"/>
      <c r="G614" s="20"/>
      <c r="H614" s="20"/>
      <c r="I614" s="20"/>
      <c r="J614" s="20"/>
      <c r="K614" s="14" t="str">
        <f>IF(SUM(C614:H614)=0,"",IF(T614=0,LOOKUP(C614,Accounts!$A$10:$A$84,Accounts!$B$10:$B$84),"Error!  Invalid Account Number"))</f>
        <v>Bank Account</v>
      </c>
      <c r="L614" s="13">
        <f>-SUM(D8:D610)+SUM(E8:E610)-L611</f>
        <v>0</v>
      </c>
      <c r="M614" s="91"/>
      <c r="N614" s="16"/>
      <c r="O614" s="92"/>
      <c r="P614" s="150"/>
      <c r="Q614" s="158"/>
      <c r="R614" s="163"/>
      <c r="S614" s="15">
        <f>SUMIF(Accounts!A$10:A$84,C614,Accounts!A$10:A$84)</f>
        <v>641</v>
      </c>
      <c r="T614" s="15">
        <f t="shared" si="64"/>
        <v>0</v>
      </c>
      <c r="U614" s="212"/>
    </row>
    <row r="615" spans="1:21" ht="13.5" thickBot="1">
      <c r="A615" s="22"/>
      <c r="B615" s="25"/>
      <c r="C615" s="23"/>
      <c r="D615" s="24">
        <f>SUM(D8:D614)</f>
        <v>0</v>
      </c>
      <c r="E615" s="24">
        <f>SUM(E8:E614)</f>
        <v>0</v>
      </c>
      <c r="F615" s="24"/>
      <c r="G615" s="24"/>
      <c r="H615" s="24"/>
      <c r="I615" s="24"/>
      <c r="J615" s="24"/>
      <c r="K615" s="26"/>
      <c r="L615" s="24">
        <f>SUM(L8:L614)</f>
        <v>0</v>
      </c>
      <c r="M615" s="92"/>
      <c r="N615" s="16"/>
      <c r="O615" s="92"/>
      <c r="P615" s="150"/>
      <c r="Q615" s="159">
        <f>SUM(Q8:Q610)</f>
        <v>0</v>
      </c>
      <c r="R615" s="44">
        <f>SUM(R8:R610)</f>
        <v>0</v>
      </c>
      <c r="S615" s="21"/>
      <c r="T615" s="36">
        <f>SUM(T8:T614)</f>
        <v>0</v>
      </c>
      <c r="U615" s="36">
        <f>SUM(U8:U614)</f>
        <v>0</v>
      </c>
    </row>
    <row r="616" spans="1:21" ht="13.5" thickTop="1">
      <c r="B616" s="4"/>
      <c r="C616" s="29" t="s">
        <v>26</v>
      </c>
      <c r="D616" s="213">
        <f>IF(ROUND(D615,2)=0,0,1)</f>
        <v>0</v>
      </c>
      <c r="E616" s="213">
        <f>IF(ROUND(E615,2)=0,0,1)</f>
        <v>0</v>
      </c>
      <c r="F616" s="214"/>
      <c r="G616" s="27"/>
      <c r="H616" s="4"/>
      <c r="I616" s="4"/>
      <c r="J616" s="4"/>
      <c r="K616" s="4"/>
      <c r="L616" s="37">
        <f>IF(ROUND(L615,2)=0,0,1)</f>
        <v>0</v>
      </c>
      <c r="M616" s="4"/>
      <c r="N616" s="4"/>
      <c r="O616" s="92"/>
      <c r="P616" s="92"/>
      <c r="Q616" s="4"/>
      <c r="R616" s="4"/>
      <c r="S616" s="4"/>
      <c r="T616" s="4"/>
      <c r="U616" s="92"/>
    </row>
    <row r="617" spans="1:2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92"/>
      <c r="P617" s="92"/>
      <c r="Q617" s="4"/>
      <c r="R617" s="4"/>
      <c r="S617" s="4"/>
      <c r="T617" s="4"/>
      <c r="U617" s="92"/>
    </row>
    <row r="618" spans="1:2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92"/>
    </row>
    <row r="619" spans="1:2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92"/>
    </row>
    <row r="620" spans="1:2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92"/>
    </row>
    <row r="621" spans="1:21">
      <c r="A621" s="4"/>
      <c r="B621" s="191" t="s">
        <v>138</v>
      </c>
      <c r="C621" s="192"/>
      <c r="D621" s="193">
        <f>SUMIF(G8:G610,"",D8:D610)</f>
        <v>0</v>
      </c>
      <c r="E621" s="193">
        <f>SUMIF(G8:G610,"",E8:E610)</f>
        <v>0</v>
      </c>
      <c r="F621" s="4"/>
      <c r="G621" s="4"/>
      <c r="H621" s="4"/>
      <c r="I621" s="4"/>
      <c r="J621" s="4"/>
      <c r="K621" s="29"/>
      <c r="L621" s="13"/>
      <c r="M621" s="4"/>
      <c r="N621" s="4"/>
      <c r="O621" s="4"/>
      <c r="P621" s="4"/>
      <c r="Q621" s="4"/>
      <c r="R621" s="4"/>
      <c r="S621" s="4"/>
      <c r="T621" s="4"/>
      <c r="U621" s="92"/>
    </row>
    <row r="622" spans="1:2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9"/>
      <c r="L622" s="4"/>
      <c r="M622" s="4"/>
      <c r="N622" s="4"/>
      <c r="O622" s="4"/>
      <c r="P622" s="4"/>
      <c r="Q622" s="4"/>
      <c r="R622" s="4"/>
      <c r="S622" s="4"/>
      <c r="T622" s="4"/>
      <c r="U622" s="92"/>
    </row>
    <row r="623" spans="1:2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9"/>
      <c r="L623" s="4"/>
      <c r="M623" s="4"/>
      <c r="N623" s="4"/>
      <c r="O623" s="4"/>
      <c r="P623" s="4"/>
      <c r="Q623" s="4"/>
      <c r="R623" s="4"/>
      <c r="S623" s="4"/>
      <c r="T623" s="4"/>
      <c r="U623" s="92"/>
    </row>
    <row r="624" spans="1:2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9"/>
      <c r="L624" s="4"/>
      <c r="M624" s="4"/>
      <c r="N624" s="4"/>
      <c r="O624" s="4"/>
      <c r="P624" s="4"/>
      <c r="Q624" s="4"/>
      <c r="R624" s="4"/>
      <c r="S624" s="4"/>
      <c r="T624" s="4"/>
      <c r="U624" s="92"/>
    </row>
    <row r="625" spans="1:2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92"/>
    </row>
    <row r="626" spans="1:2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92"/>
    </row>
    <row r="627" spans="1:2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92"/>
    </row>
    <row r="628" spans="1:2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92"/>
    </row>
    <row r="629" spans="1:2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92"/>
    </row>
    <row r="630" spans="1:2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92"/>
    </row>
    <row r="631" spans="1:2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92"/>
    </row>
    <row r="632" spans="1:2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92"/>
    </row>
    <row r="633" spans="1:2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92"/>
    </row>
    <row r="634" spans="1:2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92"/>
    </row>
  </sheetData>
  <sheetProtection algorithmName="SHA-512" hashValue="rfyp8q8JTHAPOgeeSekBIzvdqd5+S7HVT6PoJOC07ZgqOeqeOOsmabYIVSXjci0XfLqQBVh3eU+GW0DK5nzg3A==" saltValue="dCqxu9ZchZnbbYt3saccoQ==" spinCount="100000" sheet="1" formatCells="0" formatColumns="0" formatRows="0" sort="0" autoFilter="0"/>
  <autoFilter ref="C7:C609" xr:uid="{00000000-0009-0000-0000-000002000000}"/>
  <mergeCells count="5">
    <mergeCell ref="A6:A7"/>
    <mergeCell ref="K6:K7"/>
    <mergeCell ref="B6:B7"/>
    <mergeCell ref="D6:D7"/>
    <mergeCell ref="E6:E7"/>
  </mergeCells>
  <phoneticPr fontId="7" type="noConversion"/>
  <conditionalFormatting sqref="K8:K608 K611:K615">
    <cfRule type="cellIs" dxfId="9" priority="13" stopIfTrue="1" operator="equal">
      <formula>"Error!  Invalid Account Number"</formula>
    </cfRule>
  </conditionalFormatting>
  <printOptions horizontalCentered="1"/>
  <pageMargins left="0.35433070866141736" right="0.35433070866141736" top="0.59055118110236227" bottom="0.59055118110236227" header="0.51181102362204722" footer="0.51181102362204722"/>
  <pageSetup paperSize="9" scale="75" fitToHeight="0" orientation="landscape" verticalDpi="0" r:id="rId1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FF66"/>
    <pageSetUpPr fitToPage="1"/>
  </sheetPr>
  <dimension ref="A1:U634"/>
  <sheetViews>
    <sheetView showZeros="0" zoomScale="90" zoomScaleNormal="90" workbookViewId="0">
      <pane ySplit="7" topLeftCell="A8" activePane="bottomLeft" state="frozen"/>
      <selection activeCell="D6" sqref="D6:D7"/>
      <selection pane="bottomLeft" activeCell="A9" sqref="A9"/>
    </sheetView>
  </sheetViews>
  <sheetFormatPr defaultRowHeight="12.75"/>
  <cols>
    <col min="1" max="1" width="11.140625" customWidth="1"/>
    <col min="2" max="2" width="34.7109375" customWidth="1"/>
    <col min="3" max="3" width="8.5703125" customWidth="1"/>
    <col min="4" max="4" width="13.140625" customWidth="1"/>
    <col min="5" max="5" width="13" customWidth="1"/>
    <col min="6" max="6" width="6.5703125" customWidth="1"/>
    <col min="7" max="7" width="5.140625" customWidth="1"/>
    <col min="8" max="8" width="12.85546875" customWidth="1"/>
    <col min="9" max="9" width="6.5703125" customWidth="1"/>
    <col min="10" max="10" width="12.7109375" customWidth="1"/>
    <col min="11" max="11" width="38.7109375" customWidth="1"/>
    <col min="12" max="13" width="12.7109375" customWidth="1"/>
    <col min="14" max="14" width="4.7109375" customWidth="1"/>
    <col min="16" max="16" width="5.28515625" customWidth="1"/>
    <col min="17" max="17" width="12.140625" customWidth="1"/>
    <col min="18" max="18" width="13" customWidth="1"/>
    <col min="19" max="19" width="8" customWidth="1"/>
  </cols>
  <sheetData>
    <row r="1" spans="1:21">
      <c r="A1" s="8" t="str">
        <f>IF(SETUP!C3="","",SETUP!C3)</f>
        <v>Your name here</v>
      </c>
      <c r="B1" s="29"/>
      <c r="C1" s="113"/>
      <c r="D1" s="11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"/>
      <c r="Q1" s="7"/>
      <c r="R1" s="7"/>
      <c r="T1" s="4"/>
      <c r="U1" s="92"/>
    </row>
    <row r="2" spans="1:21">
      <c r="A2" s="8" t="str">
        <f>IF(SETUP!$C$4&lt;&gt;"",SETUP!$C$4,IF(SETUP!$C$5="","","ABN "&amp;SETUP!$C$5))</f>
        <v/>
      </c>
      <c r="B2" s="29"/>
      <c r="C2" s="92"/>
      <c r="D2" s="116" t="s">
        <v>74</v>
      </c>
      <c r="E2" s="220">
        <f>'Jul-Sep'!E4</f>
        <v>0</v>
      </c>
      <c r="F2" s="92"/>
      <c r="G2" s="114"/>
      <c r="H2" s="92"/>
      <c r="I2" s="92"/>
      <c r="J2" s="120"/>
      <c r="K2" s="38" t="str">
        <f>IF(T615=0,""," ACCOUNT CODE ERROR.")</f>
        <v/>
      </c>
      <c r="L2" s="38"/>
      <c r="M2" s="92"/>
      <c r="N2" s="92"/>
      <c r="O2" s="92"/>
      <c r="P2" s="7"/>
      <c r="Q2" s="7"/>
      <c r="R2" s="7"/>
      <c r="S2" s="39"/>
      <c r="T2" s="4"/>
      <c r="U2" s="92"/>
    </row>
    <row r="3" spans="1:21">
      <c r="A3" s="8" t="str">
        <f>IF(SETUP!$C$4="","",IF(SETUP!$C$5="","","ABN "&amp;SETUP!$C$5))</f>
        <v/>
      </c>
      <c r="B3" s="29"/>
      <c r="C3" s="92"/>
      <c r="D3" s="116" t="s">
        <v>73</v>
      </c>
      <c r="E3" s="117">
        <f>D614-E614</f>
        <v>0</v>
      </c>
      <c r="F3" s="92"/>
      <c r="G3" s="115"/>
      <c r="H3" s="92"/>
      <c r="I3" s="92"/>
      <c r="J3" s="120"/>
      <c r="K3" s="38" t="str">
        <f>IF(SUM(D616:L616)=0,""," DEBITS NOT EQUAL TO CREDITS")</f>
        <v/>
      </c>
      <c r="L3" s="38"/>
      <c r="M3" s="92"/>
      <c r="N3" s="92"/>
      <c r="O3" s="92"/>
      <c r="P3" s="7"/>
      <c r="Q3" s="7"/>
      <c r="R3" s="7"/>
      <c r="S3" s="39"/>
      <c r="T3" s="4"/>
      <c r="U3" s="92"/>
    </row>
    <row r="4" spans="1:21">
      <c r="A4" s="104"/>
      <c r="B4" s="29"/>
      <c r="C4" s="92"/>
      <c r="D4" s="116" t="s">
        <v>75</v>
      </c>
      <c r="E4" s="118">
        <f>E2+E3</f>
        <v>0</v>
      </c>
      <c r="F4" s="92"/>
      <c r="G4" s="92"/>
      <c r="H4" s="92"/>
      <c r="I4" s="92"/>
      <c r="J4" s="92"/>
      <c r="K4" s="38" t="str">
        <f>IF(U615=0,""," CHECK AMENDED GST INPUT.")</f>
        <v/>
      </c>
      <c r="L4" s="38"/>
      <c r="M4" s="92"/>
      <c r="N4" s="92"/>
      <c r="O4" s="92"/>
      <c r="P4" s="4"/>
      <c r="Q4" s="4"/>
      <c r="R4" s="4"/>
      <c r="S4" s="39"/>
      <c r="T4" s="4"/>
      <c r="U4" s="92"/>
    </row>
    <row r="5" spans="1:21">
      <c r="A5" s="165" t="s">
        <v>125</v>
      </c>
      <c r="B5" s="164">
        <f>SETUP!H8</f>
        <v>45291</v>
      </c>
      <c r="C5" s="92"/>
      <c r="D5" s="119"/>
      <c r="E5" s="119"/>
      <c r="F5" s="92"/>
      <c r="G5" s="92"/>
      <c r="H5" s="92"/>
      <c r="I5" s="92"/>
      <c r="J5" s="92"/>
      <c r="L5" s="10" t="s">
        <v>122</v>
      </c>
      <c r="M5" s="146" t="s">
        <v>43</v>
      </c>
      <c r="N5" s="4"/>
      <c r="O5" s="92"/>
      <c r="P5" s="92"/>
      <c r="Q5" s="4"/>
      <c r="S5" s="39"/>
      <c r="U5" s="92"/>
    </row>
    <row r="6" spans="1:21">
      <c r="A6" s="289" t="s">
        <v>19</v>
      </c>
      <c r="B6" s="289" t="s">
        <v>32</v>
      </c>
      <c r="C6" s="218" t="s">
        <v>31</v>
      </c>
      <c r="D6" s="289" t="s">
        <v>149</v>
      </c>
      <c r="E6" s="289" t="s">
        <v>148</v>
      </c>
      <c r="F6" s="52" t="s">
        <v>41</v>
      </c>
      <c r="G6" s="53" t="s">
        <v>28</v>
      </c>
      <c r="H6" s="52" t="s">
        <v>142</v>
      </c>
      <c r="I6" s="105" t="s">
        <v>41</v>
      </c>
      <c r="J6" s="10" t="s">
        <v>18</v>
      </c>
      <c r="K6" s="291" t="s">
        <v>123</v>
      </c>
      <c r="L6" s="145" t="s">
        <v>18</v>
      </c>
      <c r="M6" s="147" t="s">
        <v>47</v>
      </c>
      <c r="N6" s="110"/>
      <c r="O6" s="92"/>
      <c r="P6" s="149"/>
      <c r="Q6" s="32" t="s">
        <v>18</v>
      </c>
      <c r="R6" s="34" t="s">
        <v>18</v>
      </c>
      <c r="S6" s="34" t="s">
        <v>31</v>
      </c>
      <c r="T6" s="10" t="s">
        <v>21</v>
      </c>
      <c r="U6" s="10" t="s">
        <v>21</v>
      </c>
    </row>
    <row r="7" spans="1:21">
      <c r="A7" s="290"/>
      <c r="B7" s="290"/>
      <c r="C7" s="219" t="s">
        <v>17</v>
      </c>
      <c r="D7" s="290"/>
      <c r="E7" s="290"/>
      <c r="F7" s="54" t="s">
        <v>42</v>
      </c>
      <c r="G7" s="55" t="s">
        <v>76</v>
      </c>
      <c r="H7" s="54" t="s">
        <v>18</v>
      </c>
      <c r="I7" s="106" t="s">
        <v>42</v>
      </c>
      <c r="J7" s="11" t="s">
        <v>20</v>
      </c>
      <c r="K7" s="292"/>
      <c r="L7" s="111" t="s">
        <v>84</v>
      </c>
      <c r="M7" s="148" t="s">
        <v>20</v>
      </c>
      <c r="N7" s="12"/>
      <c r="O7" s="92"/>
      <c r="P7" s="149"/>
      <c r="Q7" s="33" t="s">
        <v>29</v>
      </c>
      <c r="R7" s="35" t="s">
        <v>30</v>
      </c>
      <c r="S7" s="35" t="s">
        <v>17</v>
      </c>
      <c r="T7" s="11" t="s">
        <v>22</v>
      </c>
      <c r="U7" s="11" t="s">
        <v>18</v>
      </c>
    </row>
    <row r="8" spans="1:21" ht="5.25" customHeight="1">
      <c r="A8" s="101"/>
      <c r="B8" s="100"/>
      <c r="C8" s="215"/>
      <c r="D8" s="97"/>
      <c r="E8" s="97"/>
      <c r="F8" s="99"/>
      <c r="G8" s="130"/>
      <c r="H8" s="98"/>
      <c r="I8" s="98"/>
      <c r="J8" s="94">
        <f>IF(SETUP!$C$10&lt;&gt;"Y",0,IF(H8&lt;&gt;"",ROUND(H8*(1-F8),2),IF(SUMIF(Accounts!A$10:A$84,C8,Accounts!Q$10:Q$84)=1,0,ROUND(SUM(D8:E8)*(1-F8)/SETUP!$C$13,2))))</f>
        <v>0</v>
      </c>
      <c r="K8" s="95" t="str">
        <f>IF(SUM(C8:J8)=0,"",IF(T8=0,LOOKUP(C8,Accounts!$A$10:$A$84,Accounts!$B$10:$B$84),"Error!  Invalid Account Number"))</f>
        <v/>
      </c>
      <c r="L8" s="94">
        <f t="shared" ref="L8:L71" si="0">D8-E8-J8-M8</f>
        <v>0</v>
      </c>
      <c r="M8" s="151">
        <f>ROUND(SUM(D8:E8)*F8,2)</f>
        <v>0</v>
      </c>
      <c r="N8" s="43"/>
      <c r="O8" s="92"/>
      <c r="P8" s="150"/>
      <c r="Q8" s="155">
        <f t="shared" ref="Q8" si="1">IF(AND(C8&gt;=101,C8&lt;=120),J8,0)</f>
        <v>0</v>
      </c>
      <c r="R8" s="160">
        <f>J8-Q8</f>
        <v>0</v>
      </c>
      <c r="S8" s="96">
        <f>SUMIF(Accounts!A$10:A$84,C8,Accounts!A$10:A$84)</f>
        <v>0</v>
      </c>
      <c r="T8" s="96">
        <f t="shared" ref="T8" si="2">IF(AND(SUM(D8:J8)&lt;&gt;0,C8=0),1,IF(S8=C8,0,1))</f>
        <v>0</v>
      </c>
      <c r="U8" s="96">
        <f t="shared" ref="U8:U71" si="3">IF(OR(AND(D8-E8&lt;0,J8&gt;0),AND(D8-E8&gt;0,J8&lt;0)),1,0)</f>
        <v>0</v>
      </c>
    </row>
    <row r="9" spans="1:21">
      <c r="A9" s="56"/>
      <c r="B9" s="3"/>
      <c r="C9" s="216"/>
      <c r="D9" s="102"/>
      <c r="E9" s="102"/>
      <c r="F9" s="103"/>
      <c r="G9" s="131"/>
      <c r="H9" s="2"/>
      <c r="I9" s="107">
        <f>IF(F9="",SUMIF(Accounts!$A$10:$A$84,C9,Accounts!$D$10:$D$84),0)</f>
        <v>0</v>
      </c>
      <c r="J9" s="30">
        <f>IF(H9&lt;&gt;"",ROUND(H9*(1-F9-I9),2),IF(SETUP!$C$10&lt;&gt;"Y",0,IF(SUMIF(Accounts!A$10:A$84,C9,Accounts!Q$10:Q$84)=1,0,ROUND((D9-E9)*(1-F9-I9)/SETUP!$C$13,2))))</f>
        <v>0</v>
      </c>
      <c r="K9" s="14" t="str">
        <f>IF(SUM(C9:H9)=0,"",IF(T9=0,LOOKUP(C9,Accounts!$A$10:$A$84,Accounts!$B$10:$B$84),"Error!  Invalid Account Number"))</f>
        <v/>
      </c>
      <c r="L9" s="30">
        <f t="shared" si="0"/>
        <v>0</v>
      </c>
      <c r="M9" s="152">
        <f>ROUND((D9-E9)*(F9+I9),2)</f>
        <v>0</v>
      </c>
      <c r="N9" s="43"/>
      <c r="O9" s="92"/>
      <c r="P9" s="150"/>
      <c r="Q9" s="156">
        <f>IF(AND(C9&gt;=101,C9&lt;=120),-J9,0)</f>
        <v>0</v>
      </c>
      <c r="R9" s="161">
        <f t="shared" ref="R9:R72" si="4">J9+Q9</f>
        <v>0</v>
      </c>
      <c r="S9" s="15">
        <f>SUMIF(Accounts!A$10:A$84,C9,Accounts!A$10:A$84)</f>
        <v>0</v>
      </c>
      <c r="T9" s="15">
        <f>IF(AND(SUM(D9:H9)&lt;&gt;0,C9=0),1,IF(S9=C9,0,1))</f>
        <v>0</v>
      </c>
      <c r="U9" s="15">
        <f t="shared" si="3"/>
        <v>0</v>
      </c>
    </row>
    <row r="10" spans="1:21">
      <c r="A10" s="56"/>
      <c r="B10" s="3"/>
      <c r="C10" s="216"/>
      <c r="D10" s="102"/>
      <c r="E10" s="102"/>
      <c r="F10" s="103"/>
      <c r="G10" s="131"/>
      <c r="H10" s="2"/>
      <c r="I10" s="107">
        <f>IF(F10="",SUMIF(Accounts!$A$10:$A$84,C10,Accounts!$D$10:$D$84),0)</f>
        <v>0</v>
      </c>
      <c r="J10" s="30">
        <f>IF(H10&lt;&gt;"",ROUND(H10*(1-F10-I10),2),IF(SETUP!$C$10&lt;&gt;"Y",0,IF(SUMIF(Accounts!A$10:A$84,C10,Accounts!Q$10:Q$84)=1,0,ROUND((D10-E10)*(1-F10-I10)/SETUP!$C$13,2))))</f>
        <v>0</v>
      </c>
      <c r="K10" s="14" t="str">
        <f>IF(SUM(C10:H10)=0,"",IF(T10=0,LOOKUP(C10,Accounts!$A$10:$A$84,Accounts!$B$10:$B$84),"Error!  Invalid Account Number"))</f>
        <v/>
      </c>
      <c r="L10" s="30">
        <f t="shared" si="0"/>
        <v>0</v>
      </c>
      <c r="M10" s="152">
        <f t="shared" ref="M10:M73" si="5">ROUND((D10-E10)*(F10+I10),2)</f>
        <v>0</v>
      </c>
      <c r="N10" s="43"/>
      <c r="O10" s="92"/>
      <c r="P10" s="150"/>
      <c r="Q10" s="156">
        <f>IF(AND(C10&gt;=101,C10&lt;=120),-J10,0)</f>
        <v>0</v>
      </c>
      <c r="R10" s="161">
        <f t="shared" si="4"/>
        <v>0</v>
      </c>
      <c r="S10" s="15">
        <f>SUMIF(Accounts!A$10:A$84,C10,Accounts!A$10:A$84)</f>
        <v>0</v>
      </c>
      <c r="T10" s="15">
        <f t="shared" ref="T10:T73" si="6">IF(AND(SUM(D10:H10)&lt;&gt;0,C10=0),1,IF(S10=C10,0,1))</f>
        <v>0</v>
      </c>
      <c r="U10" s="15">
        <f t="shared" si="3"/>
        <v>0</v>
      </c>
    </row>
    <row r="11" spans="1:21">
      <c r="A11" s="56"/>
      <c r="B11" s="3"/>
      <c r="C11" s="216"/>
      <c r="D11" s="102"/>
      <c r="E11" s="102"/>
      <c r="F11" s="103"/>
      <c r="G11" s="131"/>
      <c r="H11" s="2"/>
      <c r="I11" s="107">
        <f>IF(F11="",SUMIF(Accounts!$A$10:$A$84,C11,Accounts!$D$10:$D$84),0)</f>
        <v>0</v>
      </c>
      <c r="J11" s="30">
        <f>IF(H11&lt;&gt;"",ROUND(H11*(1-F11-I11),2),IF(SETUP!$C$10&lt;&gt;"Y",0,IF(SUMIF(Accounts!A$10:A$84,C11,Accounts!Q$10:Q$84)=1,0,ROUND((D11-E11)*(1-F11-I11)/SETUP!$C$13,2))))</f>
        <v>0</v>
      </c>
      <c r="K11" s="14" t="str">
        <f>IF(SUM(C11:H11)=0,"",IF(T11=0,LOOKUP(C11,Accounts!$A$10:$A$84,Accounts!$B$10:$B$84),"Error!  Invalid Account Number"))</f>
        <v/>
      </c>
      <c r="L11" s="30">
        <f t="shared" si="0"/>
        <v>0</v>
      </c>
      <c r="M11" s="152">
        <f t="shared" si="5"/>
        <v>0</v>
      </c>
      <c r="N11" s="43"/>
      <c r="O11" s="92"/>
      <c r="P11" s="150"/>
      <c r="Q11" s="156">
        <f t="shared" ref="Q11:Q74" si="7">IF(AND(C11&gt;=101,C11&lt;=120),-J11,0)</f>
        <v>0</v>
      </c>
      <c r="R11" s="161">
        <f t="shared" si="4"/>
        <v>0</v>
      </c>
      <c r="S11" s="15">
        <f>SUMIF(Accounts!A$10:A$84,C11,Accounts!A$10:A$84)</f>
        <v>0</v>
      </c>
      <c r="T11" s="15">
        <f t="shared" si="6"/>
        <v>0</v>
      </c>
      <c r="U11" s="15">
        <f t="shared" si="3"/>
        <v>0</v>
      </c>
    </row>
    <row r="12" spans="1:21">
      <c r="A12" s="56"/>
      <c r="B12" s="3"/>
      <c r="C12" s="216"/>
      <c r="D12" s="102"/>
      <c r="E12" s="102"/>
      <c r="F12" s="103"/>
      <c r="G12" s="131"/>
      <c r="H12" s="2"/>
      <c r="I12" s="107">
        <f>IF(F12="",SUMIF(Accounts!$A$10:$A$84,C12,Accounts!$D$10:$D$84),0)</f>
        <v>0</v>
      </c>
      <c r="J12" s="30">
        <f>IF(H12&lt;&gt;"",ROUND(H12*(1-F12-I12),2),IF(SETUP!$C$10&lt;&gt;"Y",0,IF(SUMIF(Accounts!A$10:A$84,C12,Accounts!Q$10:Q$84)=1,0,ROUND((D12-E12)*(1-F12-I12)/SETUP!$C$13,2))))</f>
        <v>0</v>
      </c>
      <c r="K12" s="14" t="str">
        <f>IF(SUM(C12:H12)=0,"",IF(T12=0,LOOKUP(C12,Accounts!$A$10:$A$84,Accounts!$B$10:$B$84),"Error!  Invalid Account Number"))</f>
        <v/>
      </c>
      <c r="L12" s="30">
        <f t="shared" si="0"/>
        <v>0</v>
      </c>
      <c r="M12" s="152">
        <f t="shared" si="5"/>
        <v>0</v>
      </c>
      <c r="N12" s="43"/>
      <c r="O12" s="92"/>
      <c r="P12" s="150"/>
      <c r="Q12" s="156">
        <f t="shared" si="7"/>
        <v>0</v>
      </c>
      <c r="R12" s="161">
        <f t="shared" si="4"/>
        <v>0</v>
      </c>
      <c r="S12" s="15">
        <f>SUMIF(Accounts!A$10:A$84,C12,Accounts!A$10:A$84)</f>
        <v>0</v>
      </c>
      <c r="T12" s="15">
        <f t="shared" si="6"/>
        <v>0</v>
      </c>
      <c r="U12" s="15">
        <f t="shared" si="3"/>
        <v>0</v>
      </c>
    </row>
    <row r="13" spans="1:21">
      <c r="A13" s="56"/>
      <c r="B13" s="3"/>
      <c r="C13" s="216"/>
      <c r="D13" s="102"/>
      <c r="E13" s="102"/>
      <c r="F13" s="103"/>
      <c r="G13" s="131"/>
      <c r="H13" s="2"/>
      <c r="I13" s="107">
        <f>IF(F13="",SUMIF(Accounts!$A$10:$A$84,C13,Accounts!$D$10:$D$84),0)</f>
        <v>0</v>
      </c>
      <c r="J13" s="30">
        <f>IF(H13&lt;&gt;"",ROUND(H13*(1-F13-I13),2),IF(SETUP!$C$10&lt;&gt;"Y",0,IF(SUMIF(Accounts!A$10:A$84,C13,Accounts!Q$10:Q$84)=1,0,ROUND((D13-E13)*(1-F13-I13)/SETUP!$C$13,2))))</f>
        <v>0</v>
      </c>
      <c r="K13" s="14" t="str">
        <f>IF(SUM(C13:H13)=0,"",IF(T13=0,LOOKUP(C13,Accounts!$A$10:$A$84,Accounts!$B$10:$B$84),"Error!  Invalid Account Number"))</f>
        <v/>
      </c>
      <c r="L13" s="30">
        <f t="shared" si="0"/>
        <v>0</v>
      </c>
      <c r="M13" s="152">
        <f t="shared" si="5"/>
        <v>0</v>
      </c>
      <c r="N13" s="43"/>
      <c r="O13" s="92"/>
      <c r="P13" s="150"/>
      <c r="Q13" s="156">
        <f t="shared" si="7"/>
        <v>0</v>
      </c>
      <c r="R13" s="161">
        <f t="shared" si="4"/>
        <v>0</v>
      </c>
      <c r="S13" s="15">
        <f>SUMIF(Accounts!A$10:A$84,C13,Accounts!A$10:A$84)</f>
        <v>0</v>
      </c>
      <c r="T13" s="15">
        <f t="shared" si="6"/>
        <v>0</v>
      </c>
      <c r="U13" s="15">
        <f t="shared" si="3"/>
        <v>0</v>
      </c>
    </row>
    <row r="14" spans="1:21">
      <c r="A14" s="56"/>
      <c r="B14" s="3"/>
      <c r="C14" s="216"/>
      <c r="D14" s="102"/>
      <c r="E14" s="102"/>
      <c r="F14" s="103"/>
      <c r="G14" s="131"/>
      <c r="H14" s="2"/>
      <c r="I14" s="107">
        <f>IF(F14="",SUMIF(Accounts!$A$10:$A$84,C14,Accounts!$D$10:$D$84),0)</f>
        <v>0</v>
      </c>
      <c r="J14" s="30">
        <f>IF(H14&lt;&gt;"",ROUND(H14*(1-F14-I14),2),IF(SETUP!$C$10&lt;&gt;"Y",0,IF(SUMIF(Accounts!A$10:A$84,C14,Accounts!Q$10:Q$84)=1,0,ROUND((D14-E14)*(1-F14-I14)/SETUP!$C$13,2))))</f>
        <v>0</v>
      </c>
      <c r="K14" s="14" t="str">
        <f>IF(SUM(C14:H14)=0,"",IF(T14=0,LOOKUP(C14,Accounts!$A$10:$A$84,Accounts!$B$10:$B$84),"Error!  Invalid Account Number"))</f>
        <v/>
      </c>
      <c r="L14" s="30">
        <f t="shared" si="0"/>
        <v>0</v>
      </c>
      <c r="M14" s="152">
        <f t="shared" si="5"/>
        <v>0</v>
      </c>
      <c r="N14" s="43"/>
      <c r="O14" s="92"/>
      <c r="P14" s="150"/>
      <c r="Q14" s="156">
        <f t="shared" si="7"/>
        <v>0</v>
      </c>
      <c r="R14" s="161">
        <f t="shared" si="4"/>
        <v>0</v>
      </c>
      <c r="S14" s="15">
        <f>SUMIF(Accounts!A$10:A$84,C14,Accounts!A$10:A$84)</f>
        <v>0</v>
      </c>
      <c r="T14" s="15">
        <f t="shared" si="6"/>
        <v>0</v>
      </c>
      <c r="U14" s="15">
        <f t="shared" si="3"/>
        <v>0</v>
      </c>
    </row>
    <row r="15" spans="1:21">
      <c r="A15" s="56"/>
      <c r="B15" s="3"/>
      <c r="C15" s="216"/>
      <c r="D15" s="102"/>
      <c r="E15" s="102"/>
      <c r="F15" s="103"/>
      <c r="G15" s="131"/>
      <c r="H15" s="2"/>
      <c r="I15" s="107">
        <f>IF(F15="",SUMIF(Accounts!$A$10:$A$84,C15,Accounts!$D$10:$D$84),0)</f>
        <v>0</v>
      </c>
      <c r="J15" s="30">
        <f>IF(H15&lt;&gt;"",ROUND(H15*(1-F15-I15),2),IF(SETUP!$C$10&lt;&gt;"Y",0,IF(SUMIF(Accounts!A$10:A$84,C15,Accounts!Q$10:Q$84)=1,0,ROUND((D15-E15)*(1-F15-I15)/SETUP!$C$13,2))))</f>
        <v>0</v>
      </c>
      <c r="K15" s="14" t="str">
        <f>IF(SUM(C15:H15)=0,"",IF(T15=0,LOOKUP(C15,Accounts!$A$10:$A$84,Accounts!$B$10:$B$84),"Error!  Invalid Account Number"))</f>
        <v/>
      </c>
      <c r="L15" s="30">
        <f t="shared" si="0"/>
        <v>0</v>
      </c>
      <c r="M15" s="152">
        <f t="shared" si="5"/>
        <v>0</v>
      </c>
      <c r="N15" s="43"/>
      <c r="O15" s="92"/>
      <c r="P15" s="150"/>
      <c r="Q15" s="156">
        <f t="shared" si="7"/>
        <v>0</v>
      </c>
      <c r="R15" s="161">
        <f t="shared" si="4"/>
        <v>0</v>
      </c>
      <c r="S15" s="15">
        <f>SUMIF(Accounts!A$10:A$84,C15,Accounts!A$10:A$84)</f>
        <v>0</v>
      </c>
      <c r="T15" s="15">
        <f t="shared" si="6"/>
        <v>0</v>
      </c>
      <c r="U15" s="15">
        <f t="shared" si="3"/>
        <v>0</v>
      </c>
    </row>
    <row r="16" spans="1:21">
      <c r="A16" s="56"/>
      <c r="B16" s="3"/>
      <c r="C16" s="216"/>
      <c r="D16" s="102"/>
      <c r="E16" s="102"/>
      <c r="F16" s="103"/>
      <c r="G16" s="131"/>
      <c r="H16" s="2"/>
      <c r="I16" s="107">
        <f>IF(F16="",SUMIF(Accounts!$A$10:$A$84,C16,Accounts!$D$10:$D$84),0)</f>
        <v>0</v>
      </c>
      <c r="J16" s="30">
        <f>IF(H16&lt;&gt;"",ROUND(H16*(1-F16-I16),2),IF(SETUP!$C$10&lt;&gt;"Y",0,IF(SUMIF(Accounts!A$10:A$84,C16,Accounts!Q$10:Q$84)=1,0,ROUND((D16-E16)*(1-F16-I16)/SETUP!$C$13,2))))</f>
        <v>0</v>
      </c>
      <c r="K16" s="14" t="str">
        <f>IF(SUM(C16:H16)=0,"",IF(T16=0,LOOKUP(C16,Accounts!$A$10:$A$84,Accounts!$B$10:$B$84),"Error!  Invalid Account Number"))</f>
        <v/>
      </c>
      <c r="L16" s="30">
        <f t="shared" si="0"/>
        <v>0</v>
      </c>
      <c r="M16" s="152">
        <f t="shared" si="5"/>
        <v>0</v>
      </c>
      <c r="N16" s="43"/>
      <c r="O16" s="92"/>
      <c r="P16" s="150"/>
      <c r="Q16" s="156">
        <f t="shared" si="7"/>
        <v>0</v>
      </c>
      <c r="R16" s="161">
        <f t="shared" si="4"/>
        <v>0</v>
      </c>
      <c r="S16" s="15">
        <f>SUMIF(Accounts!A$10:A$84,C16,Accounts!A$10:A$84)</f>
        <v>0</v>
      </c>
      <c r="T16" s="15">
        <f t="shared" si="6"/>
        <v>0</v>
      </c>
      <c r="U16" s="15">
        <f t="shared" si="3"/>
        <v>0</v>
      </c>
    </row>
    <row r="17" spans="1:21">
      <c r="A17" s="56"/>
      <c r="B17" s="3"/>
      <c r="C17" s="216"/>
      <c r="D17" s="102"/>
      <c r="E17" s="102"/>
      <c r="F17" s="103"/>
      <c r="G17" s="131"/>
      <c r="H17" s="2"/>
      <c r="I17" s="107">
        <f>IF(F17="",SUMIF(Accounts!$A$10:$A$84,C17,Accounts!$D$10:$D$84),0)</f>
        <v>0</v>
      </c>
      <c r="J17" s="30">
        <f>IF(H17&lt;&gt;"",ROUND(H17*(1-F17-I17),2),IF(SETUP!$C$10&lt;&gt;"Y",0,IF(SUMIF(Accounts!A$10:A$84,C17,Accounts!Q$10:Q$84)=1,0,ROUND((D17-E17)*(1-F17-I17)/SETUP!$C$13,2))))</f>
        <v>0</v>
      </c>
      <c r="K17" s="14" t="str">
        <f>IF(SUM(C17:H17)=0,"",IF(T17=0,LOOKUP(C17,Accounts!$A$10:$A$84,Accounts!$B$10:$B$84),"Error!  Invalid Account Number"))</f>
        <v/>
      </c>
      <c r="L17" s="30">
        <f t="shared" si="0"/>
        <v>0</v>
      </c>
      <c r="M17" s="152">
        <f t="shared" si="5"/>
        <v>0</v>
      </c>
      <c r="N17" s="43"/>
      <c r="O17" s="92"/>
      <c r="P17" s="150"/>
      <c r="Q17" s="156">
        <f t="shared" si="7"/>
        <v>0</v>
      </c>
      <c r="R17" s="161">
        <f t="shared" si="4"/>
        <v>0</v>
      </c>
      <c r="S17" s="15">
        <f>SUMIF(Accounts!A$10:A$84,C17,Accounts!A$10:A$84)</f>
        <v>0</v>
      </c>
      <c r="T17" s="15">
        <f t="shared" si="6"/>
        <v>0</v>
      </c>
      <c r="U17" s="15">
        <f t="shared" si="3"/>
        <v>0</v>
      </c>
    </row>
    <row r="18" spans="1:21">
      <c r="A18" s="56"/>
      <c r="B18" s="3"/>
      <c r="C18" s="216"/>
      <c r="D18" s="102"/>
      <c r="E18" s="102"/>
      <c r="F18" s="103"/>
      <c r="G18" s="131"/>
      <c r="H18" s="2"/>
      <c r="I18" s="107">
        <f>IF(F18="",SUMIF(Accounts!$A$10:$A$84,C18,Accounts!$D$10:$D$84),0)</f>
        <v>0</v>
      </c>
      <c r="J18" s="30">
        <f>IF(H18&lt;&gt;"",ROUND(H18*(1-F18-I18),2),IF(SETUP!$C$10&lt;&gt;"Y",0,IF(SUMIF(Accounts!A$10:A$84,C18,Accounts!Q$10:Q$84)=1,0,ROUND((D18-E18)*(1-F18-I18)/SETUP!$C$13,2))))</f>
        <v>0</v>
      </c>
      <c r="K18" s="14" t="str">
        <f>IF(SUM(C18:H18)=0,"",IF(T18=0,LOOKUP(C18,Accounts!$A$10:$A$84,Accounts!$B$10:$B$84),"Error!  Invalid Account Number"))</f>
        <v/>
      </c>
      <c r="L18" s="30">
        <f t="shared" si="0"/>
        <v>0</v>
      </c>
      <c r="M18" s="152">
        <f t="shared" si="5"/>
        <v>0</v>
      </c>
      <c r="N18" s="43"/>
      <c r="O18" s="92"/>
      <c r="P18" s="150"/>
      <c r="Q18" s="156">
        <f t="shared" si="7"/>
        <v>0</v>
      </c>
      <c r="R18" s="161">
        <f t="shared" si="4"/>
        <v>0</v>
      </c>
      <c r="S18" s="15">
        <f>SUMIF(Accounts!A$10:A$84,C18,Accounts!A$10:A$84)</f>
        <v>0</v>
      </c>
      <c r="T18" s="15">
        <f t="shared" si="6"/>
        <v>0</v>
      </c>
      <c r="U18" s="15">
        <f t="shared" si="3"/>
        <v>0</v>
      </c>
    </row>
    <row r="19" spans="1:21">
      <c r="A19" s="56"/>
      <c r="B19" s="3"/>
      <c r="C19" s="216"/>
      <c r="D19" s="102"/>
      <c r="E19" s="102"/>
      <c r="F19" s="103"/>
      <c r="G19" s="131"/>
      <c r="H19" s="2"/>
      <c r="I19" s="107">
        <f>IF(F19="",SUMIF(Accounts!$A$10:$A$84,C19,Accounts!$D$10:$D$84),0)</f>
        <v>0</v>
      </c>
      <c r="J19" s="30">
        <f>IF(H19&lt;&gt;"",ROUND(H19*(1-F19-I19),2),IF(SETUP!$C$10&lt;&gt;"Y",0,IF(SUMIF(Accounts!A$10:A$84,C19,Accounts!Q$10:Q$84)=1,0,ROUND((D19-E19)*(1-F19-I19)/SETUP!$C$13,2))))</f>
        <v>0</v>
      </c>
      <c r="K19" s="14" t="str">
        <f>IF(SUM(C19:H19)=0,"",IF(T19=0,LOOKUP(C19,Accounts!$A$10:$A$84,Accounts!$B$10:$B$84),"Error!  Invalid Account Number"))</f>
        <v/>
      </c>
      <c r="L19" s="30">
        <f t="shared" si="0"/>
        <v>0</v>
      </c>
      <c r="M19" s="152">
        <f t="shared" si="5"/>
        <v>0</v>
      </c>
      <c r="N19" s="43"/>
      <c r="O19" s="92"/>
      <c r="P19" s="150"/>
      <c r="Q19" s="156">
        <f t="shared" si="7"/>
        <v>0</v>
      </c>
      <c r="R19" s="161">
        <f t="shared" si="4"/>
        <v>0</v>
      </c>
      <c r="S19" s="15">
        <f>SUMIF(Accounts!A$10:A$84,C19,Accounts!A$10:A$84)</f>
        <v>0</v>
      </c>
      <c r="T19" s="15">
        <f t="shared" si="6"/>
        <v>0</v>
      </c>
      <c r="U19" s="15">
        <f t="shared" si="3"/>
        <v>0</v>
      </c>
    </row>
    <row r="20" spans="1:21">
      <c r="A20" s="56"/>
      <c r="B20" s="3"/>
      <c r="C20" s="216"/>
      <c r="D20" s="102"/>
      <c r="E20" s="102"/>
      <c r="F20" s="103"/>
      <c r="G20" s="131"/>
      <c r="H20" s="2"/>
      <c r="I20" s="107">
        <f>IF(F20="",SUMIF(Accounts!$A$10:$A$84,C20,Accounts!$D$10:$D$84),0)</f>
        <v>0</v>
      </c>
      <c r="J20" s="30">
        <f>IF(H20&lt;&gt;"",ROUND(H20*(1-F20-I20),2),IF(SETUP!$C$10&lt;&gt;"Y",0,IF(SUMIF(Accounts!A$10:A$84,C20,Accounts!Q$10:Q$84)=1,0,ROUND((D20-E20)*(1-F20-I20)/SETUP!$C$13,2))))</f>
        <v>0</v>
      </c>
      <c r="K20" s="14" t="str">
        <f>IF(SUM(C20:H20)=0,"",IF(T20=0,LOOKUP(C20,Accounts!$A$10:$A$84,Accounts!$B$10:$B$84),"Error!  Invalid Account Number"))</f>
        <v/>
      </c>
      <c r="L20" s="30">
        <f t="shared" si="0"/>
        <v>0</v>
      </c>
      <c r="M20" s="152">
        <f t="shared" si="5"/>
        <v>0</v>
      </c>
      <c r="N20" s="43"/>
      <c r="O20" s="92"/>
      <c r="P20" s="150"/>
      <c r="Q20" s="156">
        <f t="shared" si="7"/>
        <v>0</v>
      </c>
      <c r="R20" s="161">
        <f t="shared" si="4"/>
        <v>0</v>
      </c>
      <c r="S20" s="15">
        <f>SUMIF(Accounts!A$10:A$84,C20,Accounts!A$10:A$84)</f>
        <v>0</v>
      </c>
      <c r="T20" s="15">
        <f t="shared" si="6"/>
        <v>0</v>
      </c>
      <c r="U20" s="15">
        <f t="shared" si="3"/>
        <v>0</v>
      </c>
    </row>
    <row r="21" spans="1:21">
      <c r="A21" s="56"/>
      <c r="B21" s="3"/>
      <c r="C21" s="216"/>
      <c r="D21" s="102"/>
      <c r="E21" s="102"/>
      <c r="F21" s="103"/>
      <c r="G21" s="131"/>
      <c r="H21" s="2"/>
      <c r="I21" s="107">
        <f>IF(F21="",SUMIF(Accounts!$A$10:$A$84,C21,Accounts!$D$10:$D$84),0)</f>
        <v>0</v>
      </c>
      <c r="J21" s="30">
        <f>IF(H21&lt;&gt;"",ROUND(H21*(1-F21-I21),2),IF(SETUP!$C$10&lt;&gt;"Y",0,IF(SUMIF(Accounts!A$10:A$84,C21,Accounts!Q$10:Q$84)=1,0,ROUND((D21-E21)*(1-F21-I21)/SETUP!$C$13,2))))</f>
        <v>0</v>
      </c>
      <c r="K21" s="14" t="str">
        <f>IF(SUM(C21:H21)=0,"",IF(T21=0,LOOKUP(C21,Accounts!$A$10:$A$84,Accounts!$B$10:$B$84),"Error!  Invalid Account Number"))</f>
        <v/>
      </c>
      <c r="L21" s="30">
        <f t="shared" si="0"/>
        <v>0</v>
      </c>
      <c r="M21" s="152">
        <f t="shared" si="5"/>
        <v>0</v>
      </c>
      <c r="N21" s="43"/>
      <c r="O21" s="92"/>
      <c r="P21" s="150"/>
      <c r="Q21" s="156">
        <f t="shared" si="7"/>
        <v>0</v>
      </c>
      <c r="R21" s="161">
        <f t="shared" si="4"/>
        <v>0</v>
      </c>
      <c r="S21" s="15">
        <f>SUMIF(Accounts!A$10:A$84,C21,Accounts!A$10:A$84)</f>
        <v>0</v>
      </c>
      <c r="T21" s="15">
        <f t="shared" si="6"/>
        <v>0</v>
      </c>
      <c r="U21" s="15">
        <f t="shared" si="3"/>
        <v>0</v>
      </c>
    </row>
    <row r="22" spans="1:21">
      <c r="A22" s="56"/>
      <c r="B22" s="3"/>
      <c r="C22" s="216"/>
      <c r="D22" s="102"/>
      <c r="E22" s="102"/>
      <c r="F22" s="103"/>
      <c r="G22" s="131"/>
      <c r="H22" s="2"/>
      <c r="I22" s="107">
        <f>IF(F22="",SUMIF(Accounts!$A$10:$A$84,C22,Accounts!$D$10:$D$84),0)</f>
        <v>0</v>
      </c>
      <c r="J22" s="30">
        <f>IF(H22&lt;&gt;"",ROUND(H22*(1-F22-I22),2),IF(SETUP!$C$10&lt;&gt;"Y",0,IF(SUMIF(Accounts!A$10:A$84,C22,Accounts!Q$10:Q$84)=1,0,ROUND((D22-E22)*(1-F22-I22)/SETUP!$C$13,2))))</f>
        <v>0</v>
      </c>
      <c r="K22" s="14" t="str">
        <f>IF(SUM(C22:H22)=0,"",IF(T22=0,LOOKUP(C22,Accounts!$A$10:$A$84,Accounts!$B$10:$B$84),"Error!  Invalid Account Number"))</f>
        <v/>
      </c>
      <c r="L22" s="30">
        <f t="shared" si="0"/>
        <v>0</v>
      </c>
      <c r="M22" s="152">
        <f t="shared" si="5"/>
        <v>0</v>
      </c>
      <c r="N22" s="43"/>
      <c r="O22" s="92"/>
      <c r="P22" s="150"/>
      <c r="Q22" s="156">
        <f t="shared" si="7"/>
        <v>0</v>
      </c>
      <c r="R22" s="161">
        <f t="shared" si="4"/>
        <v>0</v>
      </c>
      <c r="S22" s="15">
        <f>SUMIF(Accounts!A$10:A$84,C22,Accounts!A$10:A$84)</f>
        <v>0</v>
      </c>
      <c r="T22" s="15">
        <f t="shared" si="6"/>
        <v>0</v>
      </c>
      <c r="U22" s="15">
        <f t="shared" si="3"/>
        <v>0</v>
      </c>
    </row>
    <row r="23" spans="1:21">
      <c r="A23" s="56"/>
      <c r="B23" s="3"/>
      <c r="C23" s="216"/>
      <c r="D23" s="102"/>
      <c r="E23" s="102"/>
      <c r="F23" s="103"/>
      <c r="G23" s="131"/>
      <c r="H23" s="2"/>
      <c r="I23" s="107">
        <f>IF(F23="",SUMIF(Accounts!$A$10:$A$84,C23,Accounts!$D$10:$D$84),0)</f>
        <v>0</v>
      </c>
      <c r="J23" s="30">
        <f>IF(H23&lt;&gt;"",ROUND(H23*(1-F23-I23),2),IF(SETUP!$C$10&lt;&gt;"Y",0,IF(SUMIF(Accounts!A$10:A$84,C23,Accounts!Q$10:Q$84)=1,0,ROUND((D23-E23)*(1-F23-I23)/SETUP!$C$13,2))))</f>
        <v>0</v>
      </c>
      <c r="K23" s="14" t="str">
        <f>IF(SUM(C23:H23)=0,"",IF(T23=0,LOOKUP(C23,Accounts!$A$10:$A$84,Accounts!$B$10:$B$84),"Error!  Invalid Account Number"))</f>
        <v/>
      </c>
      <c r="L23" s="30">
        <f t="shared" si="0"/>
        <v>0</v>
      </c>
      <c r="M23" s="152">
        <f t="shared" si="5"/>
        <v>0</v>
      </c>
      <c r="N23" s="43"/>
      <c r="O23" s="92"/>
      <c r="P23" s="150"/>
      <c r="Q23" s="156">
        <f t="shared" si="7"/>
        <v>0</v>
      </c>
      <c r="R23" s="161">
        <f t="shared" si="4"/>
        <v>0</v>
      </c>
      <c r="S23" s="15">
        <f>SUMIF(Accounts!A$10:A$84,C23,Accounts!A$10:A$84)</f>
        <v>0</v>
      </c>
      <c r="T23" s="15">
        <f t="shared" si="6"/>
        <v>0</v>
      </c>
      <c r="U23" s="15">
        <f t="shared" si="3"/>
        <v>0</v>
      </c>
    </row>
    <row r="24" spans="1:21">
      <c r="A24" s="56"/>
      <c r="B24" s="3"/>
      <c r="C24" s="216"/>
      <c r="D24" s="102"/>
      <c r="E24" s="102"/>
      <c r="F24" s="103"/>
      <c r="G24" s="131"/>
      <c r="H24" s="2"/>
      <c r="I24" s="107">
        <f>IF(F24="",SUMIF(Accounts!$A$10:$A$84,C24,Accounts!$D$10:$D$84),0)</f>
        <v>0</v>
      </c>
      <c r="J24" s="30">
        <f>IF(H24&lt;&gt;"",ROUND(H24*(1-F24-I24),2),IF(SETUP!$C$10&lt;&gt;"Y",0,IF(SUMIF(Accounts!A$10:A$84,C24,Accounts!Q$10:Q$84)=1,0,ROUND((D24-E24)*(1-F24-I24)/SETUP!$C$13,2))))</f>
        <v>0</v>
      </c>
      <c r="K24" s="14" t="str">
        <f>IF(SUM(C24:H24)=0,"",IF(T24=0,LOOKUP(C24,Accounts!$A$10:$A$84,Accounts!$B$10:$B$84),"Error!  Invalid Account Number"))</f>
        <v/>
      </c>
      <c r="L24" s="30">
        <f t="shared" si="0"/>
        <v>0</v>
      </c>
      <c r="M24" s="152">
        <f t="shared" si="5"/>
        <v>0</v>
      </c>
      <c r="N24" s="43"/>
      <c r="O24" s="92"/>
      <c r="P24" s="150"/>
      <c r="Q24" s="156">
        <f t="shared" si="7"/>
        <v>0</v>
      </c>
      <c r="R24" s="161">
        <f t="shared" si="4"/>
        <v>0</v>
      </c>
      <c r="S24" s="15">
        <f>SUMIF(Accounts!A$10:A$84,C24,Accounts!A$10:A$84)</f>
        <v>0</v>
      </c>
      <c r="T24" s="15">
        <f t="shared" si="6"/>
        <v>0</v>
      </c>
      <c r="U24" s="15">
        <f t="shared" si="3"/>
        <v>0</v>
      </c>
    </row>
    <row r="25" spans="1:21">
      <c r="A25" s="56"/>
      <c r="B25" s="3"/>
      <c r="C25" s="216"/>
      <c r="D25" s="102"/>
      <c r="E25" s="102"/>
      <c r="F25" s="103"/>
      <c r="G25" s="131"/>
      <c r="H25" s="2"/>
      <c r="I25" s="107">
        <f>IF(F25="",SUMIF(Accounts!$A$10:$A$84,C25,Accounts!$D$10:$D$84),0)</f>
        <v>0</v>
      </c>
      <c r="J25" s="30">
        <f>IF(H25&lt;&gt;"",ROUND(H25*(1-F25-I25),2),IF(SETUP!$C$10&lt;&gt;"Y",0,IF(SUMIF(Accounts!A$10:A$84,C25,Accounts!Q$10:Q$84)=1,0,ROUND((D25-E25)*(1-F25-I25)/SETUP!$C$13,2))))</f>
        <v>0</v>
      </c>
      <c r="K25" s="14" t="str">
        <f>IF(SUM(C25:H25)=0,"",IF(T25=0,LOOKUP(C25,Accounts!$A$10:$A$84,Accounts!$B$10:$B$84),"Error!  Invalid Account Number"))</f>
        <v/>
      </c>
      <c r="L25" s="30">
        <f t="shared" si="0"/>
        <v>0</v>
      </c>
      <c r="M25" s="152">
        <f t="shared" si="5"/>
        <v>0</v>
      </c>
      <c r="N25" s="43"/>
      <c r="O25" s="92"/>
      <c r="P25" s="150"/>
      <c r="Q25" s="156">
        <f t="shared" si="7"/>
        <v>0</v>
      </c>
      <c r="R25" s="161">
        <f t="shared" si="4"/>
        <v>0</v>
      </c>
      <c r="S25" s="15">
        <f>SUMIF(Accounts!A$10:A$84,C25,Accounts!A$10:A$84)</f>
        <v>0</v>
      </c>
      <c r="T25" s="15">
        <f t="shared" si="6"/>
        <v>0</v>
      </c>
      <c r="U25" s="15">
        <f t="shared" si="3"/>
        <v>0</v>
      </c>
    </row>
    <row r="26" spans="1:21">
      <c r="A26" s="56"/>
      <c r="B26" s="3"/>
      <c r="C26" s="216"/>
      <c r="D26" s="102"/>
      <c r="E26" s="102"/>
      <c r="F26" s="103"/>
      <c r="G26" s="131"/>
      <c r="H26" s="2"/>
      <c r="I26" s="107">
        <f>IF(F26="",SUMIF(Accounts!$A$10:$A$84,C26,Accounts!$D$10:$D$84),0)</f>
        <v>0</v>
      </c>
      <c r="J26" s="30">
        <f>IF(H26&lt;&gt;"",ROUND(H26*(1-F26-I26),2),IF(SETUP!$C$10&lt;&gt;"Y",0,IF(SUMIF(Accounts!A$10:A$84,C26,Accounts!Q$10:Q$84)=1,0,ROUND((D26-E26)*(1-F26-I26)/SETUP!$C$13,2))))</f>
        <v>0</v>
      </c>
      <c r="K26" s="14" t="str">
        <f>IF(SUM(C26:H26)=0,"",IF(T26=0,LOOKUP(C26,Accounts!$A$10:$A$84,Accounts!$B$10:$B$84),"Error!  Invalid Account Number"))</f>
        <v/>
      </c>
      <c r="L26" s="30">
        <f t="shared" si="0"/>
        <v>0</v>
      </c>
      <c r="M26" s="152">
        <f t="shared" si="5"/>
        <v>0</v>
      </c>
      <c r="N26" s="43"/>
      <c r="O26" s="92"/>
      <c r="P26" s="150"/>
      <c r="Q26" s="156">
        <f t="shared" si="7"/>
        <v>0</v>
      </c>
      <c r="R26" s="161">
        <f t="shared" si="4"/>
        <v>0</v>
      </c>
      <c r="S26" s="15">
        <f>SUMIF(Accounts!A$10:A$84,C26,Accounts!A$10:A$84)</f>
        <v>0</v>
      </c>
      <c r="T26" s="15">
        <f t="shared" si="6"/>
        <v>0</v>
      </c>
      <c r="U26" s="15">
        <f t="shared" si="3"/>
        <v>0</v>
      </c>
    </row>
    <row r="27" spans="1:21">
      <c r="A27" s="56"/>
      <c r="B27" s="3"/>
      <c r="C27" s="216"/>
      <c r="D27" s="102"/>
      <c r="E27" s="102"/>
      <c r="F27" s="103"/>
      <c r="G27" s="131"/>
      <c r="H27" s="2"/>
      <c r="I27" s="107">
        <f>IF(F27="",SUMIF(Accounts!$A$10:$A$84,C27,Accounts!$D$10:$D$84),0)</f>
        <v>0</v>
      </c>
      <c r="J27" s="30">
        <f>IF(H27&lt;&gt;"",ROUND(H27*(1-F27-I27),2),IF(SETUP!$C$10&lt;&gt;"Y",0,IF(SUMIF(Accounts!A$10:A$84,C27,Accounts!Q$10:Q$84)=1,0,ROUND((D27-E27)*(1-F27-I27)/SETUP!$C$13,2))))</f>
        <v>0</v>
      </c>
      <c r="K27" s="14" t="str">
        <f>IF(SUM(C27:H27)=0,"",IF(T27=0,LOOKUP(C27,Accounts!$A$10:$A$84,Accounts!$B$10:$B$84),"Error!  Invalid Account Number"))</f>
        <v/>
      </c>
      <c r="L27" s="30">
        <f t="shared" si="0"/>
        <v>0</v>
      </c>
      <c r="M27" s="152">
        <f t="shared" si="5"/>
        <v>0</v>
      </c>
      <c r="N27" s="43"/>
      <c r="O27" s="92"/>
      <c r="P27" s="150"/>
      <c r="Q27" s="156">
        <f t="shared" si="7"/>
        <v>0</v>
      </c>
      <c r="R27" s="161">
        <f t="shared" si="4"/>
        <v>0</v>
      </c>
      <c r="S27" s="15">
        <f>SUMIF(Accounts!A$10:A$84,C27,Accounts!A$10:A$84)</f>
        <v>0</v>
      </c>
      <c r="T27" s="15">
        <f t="shared" si="6"/>
        <v>0</v>
      </c>
      <c r="U27" s="15">
        <f t="shared" si="3"/>
        <v>0</v>
      </c>
    </row>
    <row r="28" spans="1:21">
      <c r="A28" s="56"/>
      <c r="B28" s="3"/>
      <c r="C28" s="216"/>
      <c r="D28" s="102"/>
      <c r="E28" s="102"/>
      <c r="F28" s="103"/>
      <c r="G28" s="131"/>
      <c r="H28" s="2"/>
      <c r="I28" s="107">
        <f>IF(F28="",SUMIF(Accounts!$A$10:$A$84,C28,Accounts!$D$10:$D$84),0)</f>
        <v>0</v>
      </c>
      <c r="J28" s="30">
        <f>IF(H28&lt;&gt;"",ROUND(H28*(1-F28-I28),2),IF(SETUP!$C$10&lt;&gt;"Y",0,IF(SUMIF(Accounts!A$10:A$84,C28,Accounts!Q$10:Q$84)=1,0,ROUND((D28-E28)*(1-F28-I28)/SETUP!$C$13,2))))</f>
        <v>0</v>
      </c>
      <c r="K28" s="14" t="str">
        <f>IF(SUM(C28:H28)=0,"",IF(T28=0,LOOKUP(C28,Accounts!$A$10:$A$84,Accounts!$B$10:$B$84),"Error!  Invalid Account Number"))</f>
        <v/>
      </c>
      <c r="L28" s="30">
        <f t="shared" si="0"/>
        <v>0</v>
      </c>
      <c r="M28" s="152">
        <f t="shared" si="5"/>
        <v>0</v>
      </c>
      <c r="N28" s="43"/>
      <c r="O28" s="92"/>
      <c r="P28" s="150"/>
      <c r="Q28" s="156">
        <f t="shared" si="7"/>
        <v>0</v>
      </c>
      <c r="R28" s="161">
        <f t="shared" si="4"/>
        <v>0</v>
      </c>
      <c r="S28" s="15">
        <f>SUMIF(Accounts!A$10:A$84,C28,Accounts!A$10:A$84)</f>
        <v>0</v>
      </c>
      <c r="T28" s="15">
        <f t="shared" si="6"/>
        <v>0</v>
      </c>
      <c r="U28" s="15">
        <f t="shared" si="3"/>
        <v>0</v>
      </c>
    </row>
    <row r="29" spans="1:21">
      <c r="A29" s="56"/>
      <c r="B29" s="3"/>
      <c r="C29" s="216"/>
      <c r="D29" s="102"/>
      <c r="E29" s="102"/>
      <c r="F29" s="103"/>
      <c r="G29" s="131"/>
      <c r="H29" s="2"/>
      <c r="I29" s="107">
        <f>IF(F29="",SUMIF(Accounts!$A$10:$A$84,C29,Accounts!$D$10:$D$84),0)</f>
        <v>0</v>
      </c>
      <c r="J29" s="30">
        <f>IF(H29&lt;&gt;"",ROUND(H29*(1-F29-I29),2),IF(SETUP!$C$10&lt;&gt;"Y",0,IF(SUMIF(Accounts!A$10:A$84,C29,Accounts!Q$10:Q$84)=1,0,ROUND((D29-E29)*(1-F29-I29)/SETUP!$C$13,2))))</f>
        <v>0</v>
      </c>
      <c r="K29" s="14" t="str">
        <f>IF(SUM(C29:H29)=0,"",IF(T29=0,LOOKUP(C29,Accounts!$A$10:$A$84,Accounts!$B$10:$B$84),"Error!  Invalid Account Number"))</f>
        <v/>
      </c>
      <c r="L29" s="30">
        <f t="shared" si="0"/>
        <v>0</v>
      </c>
      <c r="M29" s="152">
        <f t="shared" si="5"/>
        <v>0</v>
      </c>
      <c r="N29" s="43"/>
      <c r="O29" s="92"/>
      <c r="P29" s="150"/>
      <c r="Q29" s="156">
        <f t="shared" si="7"/>
        <v>0</v>
      </c>
      <c r="R29" s="161">
        <f t="shared" si="4"/>
        <v>0</v>
      </c>
      <c r="S29" s="15">
        <f>SUMIF(Accounts!A$10:A$84,C29,Accounts!A$10:A$84)</f>
        <v>0</v>
      </c>
      <c r="T29" s="15">
        <f t="shared" si="6"/>
        <v>0</v>
      </c>
      <c r="U29" s="15">
        <f t="shared" si="3"/>
        <v>0</v>
      </c>
    </row>
    <row r="30" spans="1:21">
      <c r="A30" s="56"/>
      <c r="B30" s="3"/>
      <c r="C30" s="216"/>
      <c r="D30" s="102"/>
      <c r="E30" s="102"/>
      <c r="F30" s="103"/>
      <c r="G30" s="131"/>
      <c r="H30" s="2"/>
      <c r="I30" s="107">
        <f>IF(F30="",SUMIF(Accounts!$A$10:$A$84,C30,Accounts!$D$10:$D$84),0)</f>
        <v>0</v>
      </c>
      <c r="J30" s="30">
        <f>IF(H30&lt;&gt;"",ROUND(H30*(1-F30-I30),2),IF(SETUP!$C$10&lt;&gt;"Y",0,IF(SUMIF(Accounts!A$10:A$84,C30,Accounts!Q$10:Q$84)=1,0,ROUND((D30-E30)*(1-F30-I30)/SETUP!$C$13,2))))</f>
        <v>0</v>
      </c>
      <c r="K30" s="14" t="str">
        <f>IF(SUM(C30:H30)=0,"",IF(T30=0,LOOKUP(C30,Accounts!$A$10:$A$84,Accounts!$B$10:$B$84),"Error!  Invalid Account Number"))</f>
        <v/>
      </c>
      <c r="L30" s="30">
        <f t="shared" si="0"/>
        <v>0</v>
      </c>
      <c r="M30" s="152">
        <f t="shared" si="5"/>
        <v>0</v>
      </c>
      <c r="N30" s="43"/>
      <c r="O30" s="92"/>
      <c r="P30" s="150"/>
      <c r="Q30" s="156">
        <f t="shared" si="7"/>
        <v>0</v>
      </c>
      <c r="R30" s="161">
        <f t="shared" si="4"/>
        <v>0</v>
      </c>
      <c r="S30" s="15">
        <f>SUMIF(Accounts!A$10:A$84,C30,Accounts!A$10:A$84)</f>
        <v>0</v>
      </c>
      <c r="T30" s="15">
        <f t="shared" si="6"/>
        <v>0</v>
      </c>
      <c r="U30" s="15">
        <f t="shared" si="3"/>
        <v>0</v>
      </c>
    </row>
    <row r="31" spans="1:21">
      <c r="A31" s="56"/>
      <c r="B31" s="3"/>
      <c r="C31" s="216"/>
      <c r="D31" s="102"/>
      <c r="E31" s="102"/>
      <c r="F31" s="103"/>
      <c r="G31" s="131"/>
      <c r="H31" s="2"/>
      <c r="I31" s="107">
        <f>IF(F31="",SUMIF(Accounts!$A$10:$A$84,C31,Accounts!$D$10:$D$84),0)</f>
        <v>0</v>
      </c>
      <c r="J31" s="30">
        <f>IF(H31&lt;&gt;"",ROUND(H31*(1-F31-I31),2),IF(SETUP!$C$10&lt;&gt;"Y",0,IF(SUMIF(Accounts!A$10:A$84,C31,Accounts!Q$10:Q$84)=1,0,ROUND((D31-E31)*(1-F31-I31)/SETUP!$C$13,2))))</f>
        <v>0</v>
      </c>
      <c r="K31" s="14" t="str">
        <f>IF(SUM(C31:H31)=0,"",IF(T31=0,LOOKUP(C31,Accounts!$A$10:$A$84,Accounts!$B$10:$B$84),"Error!  Invalid Account Number"))</f>
        <v/>
      </c>
      <c r="L31" s="30">
        <f t="shared" si="0"/>
        <v>0</v>
      </c>
      <c r="M31" s="152">
        <f t="shared" si="5"/>
        <v>0</v>
      </c>
      <c r="N31" s="43"/>
      <c r="O31" s="92"/>
      <c r="P31" s="150"/>
      <c r="Q31" s="156">
        <f t="shared" si="7"/>
        <v>0</v>
      </c>
      <c r="R31" s="161">
        <f t="shared" si="4"/>
        <v>0</v>
      </c>
      <c r="S31" s="15">
        <f>SUMIF(Accounts!A$10:A$84,C31,Accounts!A$10:A$84)</f>
        <v>0</v>
      </c>
      <c r="T31" s="15">
        <f t="shared" si="6"/>
        <v>0</v>
      </c>
      <c r="U31" s="15">
        <f t="shared" si="3"/>
        <v>0</v>
      </c>
    </row>
    <row r="32" spans="1:21">
      <c r="A32" s="56"/>
      <c r="B32" s="3"/>
      <c r="C32" s="216"/>
      <c r="D32" s="102"/>
      <c r="E32" s="102"/>
      <c r="F32" s="103"/>
      <c r="G32" s="131"/>
      <c r="H32" s="2"/>
      <c r="I32" s="107">
        <f>IF(F32="",SUMIF(Accounts!$A$10:$A$84,C32,Accounts!$D$10:$D$84),0)</f>
        <v>0</v>
      </c>
      <c r="J32" s="30">
        <f>IF(H32&lt;&gt;"",ROUND(H32*(1-F32-I32),2),IF(SETUP!$C$10&lt;&gt;"Y",0,IF(SUMIF(Accounts!A$10:A$84,C32,Accounts!Q$10:Q$84)=1,0,ROUND((D32-E32)*(1-F32-I32)/SETUP!$C$13,2))))</f>
        <v>0</v>
      </c>
      <c r="K32" s="14" t="str">
        <f>IF(SUM(C32:H32)=0,"",IF(T32=0,LOOKUP(C32,Accounts!$A$10:$A$84,Accounts!$B$10:$B$84),"Error!  Invalid Account Number"))</f>
        <v/>
      </c>
      <c r="L32" s="30">
        <f t="shared" si="0"/>
        <v>0</v>
      </c>
      <c r="M32" s="152">
        <f t="shared" si="5"/>
        <v>0</v>
      </c>
      <c r="N32" s="43"/>
      <c r="O32" s="92"/>
      <c r="P32" s="150"/>
      <c r="Q32" s="156">
        <f t="shared" si="7"/>
        <v>0</v>
      </c>
      <c r="R32" s="161">
        <f t="shared" si="4"/>
        <v>0</v>
      </c>
      <c r="S32" s="15">
        <f>SUMIF(Accounts!A$10:A$84,C32,Accounts!A$10:A$84)</f>
        <v>0</v>
      </c>
      <c r="T32" s="15">
        <f t="shared" si="6"/>
        <v>0</v>
      </c>
      <c r="U32" s="15">
        <f t="shared" si="3"/>
        <v>0</v>
      </c>
    </row>
    <row r="33" spans="1:21">
      <c r="A33" s="56"/>
      <c r="B33" s="3"/>
      <c r="C33" s="216"/>
      <c r="D33" s="102"/>
      <c r="E33" s="102"/>
      <c r="F33" s="103"/>
      <c r="G33" s="131"/>
      <c r="H33" s="2"/>
      <c r="I33" s="107">
        <f>IF(F33="",SUMIF(Accounts!$A$10:$A$84,C33,Accounts!$D$10:$D$84),0)</f>
        <v>0</v>
      </c>
      <c r="J33" s="30">
        <f>IF(H33&lt;&gt;"",ROUND(H33*(1-F33-I33),2),IF(SETUP!$C$10&lt;&gt;"Y",0,IF(SUMIF(Accounts!A$10:A$84,C33,Accounts!Q$10:Q$84)=1,0,ROUND((D33-E33)*(1-F33-I33)/SETUP!$C$13,2))))</f>
        <v>0</v>
      </c>
      <c r="K33" s="14" t="str">
        <f>IF(SUM(C33:H33)=0,"",IF(T33=0,LOOKUP(C33,Accounts!$A$10:$A$84,Accounts!$B$10:$B$84),"Error!  Invalid Account Number"))</f>
        <v/>
      </c>
      <c r="L33" s="30">
        <f t="shared" si="0"/>
        <v>0</v>
      </c>
      <c r="M33" s="152">
        <f t="shared" si="5"/>
        <v>0</v>
      </c>
      <c r="N33" s="43"/>
      <c r="O33" s="92"/>
      <c r="P33" s="150"/>
      <c r="Q33" s="156">
        <f t="shared" si="7"/>
        <v>0</v>
      </c>
      <c r="R33" s="161">
        <f t="shared" si="4"/>
        <v>0</v>
      </c>
      <c r="S33" s="15">
        <f>SUMIF(Accounts!A$10:A$84,C33,Accounts!A$10:A$84)</f>
        <v>0</v>
      </c>
      <c r="T33" s="15">
        <f t="shared" si="6"/>
        <v>0</v>
      </c>
      <c r="U33" s="15">
        <f t="shared" si="3"/>
        <v>0</v>
      </c>
    </row>
    <row r="34" spans="1:21">
      <c r="A34" s="56"/>
      <c r="B34" s="3"/>
      <c r="C34" s="216"/>
      <c r="D34" s="102"/>
      <c r="E34" s="102"/>
      <c r="F34" s="103"/>
      <c r="G34" s="131"/>
      <c r="H34" s="2"/>
      <c r="I34" s="107">
        <f>IF(F34="",SUMIF(Accounts!$A$10:$A$84,C34,Accounts!$D$10:$D$84),0)</f>
        <v>0</v>
      </c>
      <c r="J34" s="30">
        <f>IF(H34&lt;&gt;"",ROUND(H34*(1-F34-I34),2),IF(SETUP!$C$10&lt;&gt;"Y",0,IF(SUMIF(Accounts!A$10:A$84,C34,Accounts!Q$10:Q$84)=1,0,ROUND((D34-E34)*(1-F34-I34)/SETUP!$C$13,2))))</f>
        <v>0</v>
      </c>
      <c r="K34" s="14" t="str">
        <f>IF(SUM(C34:H34)=0,"",IF(T34=0,LOOKUP(C34,Accounts!$A$10:$A$84,Accounts!$B$10:$B$84),"Error!  Invalid Account Number"))</f>
        <v/>
      </c>
      <c r="L34" s="30">
        <f t="shared" si="0"/>
        <v>0</v>
      </c>
      <c r="M34" s="152">
        <f t="shared" si="5"/>
        <v>0</v>
      </c>
      <c r="N34" s="43"/>
      <c r="O34" s="92"/>
      <c r="P34" s="150"/>
      <c r="Q34" s="156">
        <f t="shared" si="7"/>
        <v>0</v>
      </c>
      <c r="R34" s="161">
        <f t="shared" si="4"/>
        <v>0</v>
      </c>
      <c r="S34" s="15">
        <f>SUMIF(Accounts!A$10:A$84,C34,Accounts!A$10:A$84)</f>
        <v>0</v>
      </c>
      <c r="T34" s="15">
        <f t="shared" si="6"/>
        <v>0</v>
      </c>
      <c r="U34" s="15">
        <f t="shared" si="3"/>
        <v>0</v>
      </c>
    </row>
    <row r="35" spans="1:21">
      <c r="A35" s="56"/>
      <c r="B35" s="3"/>
      <c r="C35" s="216"/>
      <c r="D35" s="102"/>
      <c r="E35" s="102"/>
      <c r="F35" s="103"/>
      <c r="G35" s="131"/>
      <c r="H35" s="2"/>
      <c r="I35" s="107">
        <f>IF(F35="",SUMIF(Accounts!$A$10:$A$84,C35,Accounts!$D$10:$D$84),0)</f>
        <v>0</v>
      </c>
      <c r="J35" s="30">
        <f>IF(H35&lt;&gt;"",ROUND(H35*(1-F35-I35),2),IF(SETUP!$C$10&lt;&gt;"Y",0,IF(SUMIF(Accounts!A$10:A$84,C35,Accounts!Q$10:Q$84)=1,0,ROUND((D35-E35)*(1-F35-I35)/SETUP!$C$13,2))))</f>
        <v>0</v>
      </c>
      <c r="K35" s="14" t="str">
        <f>IF(SUM(C35:H35)=0,"",IF(T35=0,LOOKUP(C35,Accounts!$A$10:$A$84,Accounts!$B$10:$B$84),"Error!  Invalid Account Number"))</f>
        <v/>
      </c>
      <c r="L35" s="30">
        <f t="shared" si="0"/>
        <v>0</v>
      </c>
      <c r="M35" s="152">
        <f t="shared" si="5"/>
        <v>0</v>
      </c>
      <c r="N35" s="43"/>
      <c r="O35" s="92"/>
      <c r="P35" s="150"/>
      <c r="Q35" s="156">
        <f t="shared" si="7"/>
        <v>0</v>
      </c>
      <c r="R35" s="161">
        <f t="shared" si="4"/>
        <v>0</v>
      </c>
      <c r="S35" s="15">
        <f>SUMIF(Accounts!A$10:A$84,C35,Accounts!A$10:A$84)</f>
        <v>0</v>
      </c>
      <c r="T35" s="15">
        <f t="shared" si="6"/>
        <v>0</v>
      </c>
      <c r="U35" s="15">
        <f t="shared" si="3"/>
        <v>0</v>
      </c>
    </row>
    <row r="36" spans="1:21">
      <c r="A36" s="56"/>
      <c r="B36" s="3"/>
      <c r="C36" s="216"/>
      <c r="D36" s="102"/>
      <c r="E36" s="102"/>
      <c r="F36" s="103"/>
      <c r="G36" s="131"/>
      <c r="H36" s="2"/>
      <c r="I36" s="107">
        <f>IF(F36="",SUMIF(Accounts!$A$10:$A$84,C36,Accounts!$D$10:$D$84),0)</f>
        <v>0</v>
      </c>
      <c r="J36" s="30">
        <f>IF(H36&lt;&gt;"",ROUND(H36*(1-F36-I36),2),IF(SETUP!$C$10&lt;&gt;"Y",0,IF(SUMIF(Accounts!A$10:A$84,C36,Accounts!Q$10:Q$84)=1,0,ROUND((D36-E36)*(1-F36-I36)/SETUP!$C$13,2))))</f>
        <v>0</v>
      </c>
      <c r="K36" s="14" t="str">
        <f>IF(SUM(C36:H36)=0,"",IF(T36=0,LOOKUP(C36,Accounts!$A$10:$A$84,Accounts!$B$10:$B$84),"Error!  Invalid Account Number"))</f>
        <v/>
      </c>
      <c r="L36" s="30">
        <f t="shared" si="0"/>
        <v>0</v>
      </c>
      <c r="M36" s="152">
        <f t="shared" si="5"/>
        <v>0</v>
      </c>
      <c r="N36" s="43"/>
      <c r="O36" s="92"/>
      <c r="P36" s="150"/>
      <c r="Q36" s="156">
        <f t="shared" si="7"/>
        <v>0</v>
      </c>
      <c r="R36" s="161">
        <f t="shared" si="4"/>
        <v>0</v>
      </c>
      <c r="S36" s="15">
        <f>SUMIF(Accounts!A$10:A$84,C36,Accounts!A$10:A$84)</f>
        <v>0</v>
      </c>
      <c r="T36" s="15">
        <f t="shared" si="6"/>
        <v>0</v>
      </c>
      <c r="U36" s="15">
        <f t="shared" si="3"/>
        <v>0</v>
      </c>
    </row>
    <row r="37" spans="1:21">
      <c r="A37" s="56"/>
      <c r="B37" s="3"/>
      <c r="C37" s="216"/>
      <c r="D37" s="102"/>
      <c r="E37" s="102"/>
      <c r="F37" s="103"/>
      <c r="G37" s="131"/>
      <c r="H37" s="2"/>
      <c r="I37" s="107">
        <f>IF(F37="",SUMIF(Accounts!$A$10:$A$84,C37,Accounts!$D$10:$D$84),0)</f>
        <v>0</v>
      </c>
      <c r="J37" s="30">
        <f>IF(H37&lt;&gt;"",ROUND(H37*(1-F37-I37),2),IF(SETUP!$C$10&lt;&gt;"Y",0,IF(SUMIF(Accounts!A$10:A$84,C37,Accounts!Q$10:Q$84)=1,0,ROUND((D37-E37)*(1-F37-I37)/SETUP!$C$13,2))))</f>
        <v>0</v>
      </c>
      <c r="K37" s="14" t="str">
        <f>IF(SUM(C37:H37)=0,"",IF(T37=0,LOOKUP(C37,Accounts!$A$10:$A$84,Accounts!$B$10:$B$84),"Error!  Invalid Account Number"))</f>
        <v/>
      </c>
      <c r="L37" s="30">
        <f t="shared" si="0"/>
        <v>0</v>
      </c>
      <c r="M37" s="152">
        <f t="shared" si="5"/>
        <v>0</v>
      </c>
      <c r="N37" s="43"/>
      <c r="O37" s="92"/>
      <c r="P37" s="150"/>
      <c r="Q37" s="156">
        <f t="shared" si="7"/>
        <v>0</v>
      </c>
      <c r="R37" s="161">
        <f t="shared" si="4"/>
        <v>0</v>
      </c>
      <c r="S37" s="15">
        <f>SUMIF(Accounts!A$10:A$84,C37,Accounts!A$10:A$84)</f>
        <v>0</v>
      </c>
      <c r="T37" s="15">
        <f t="shared" si="6"/>
        <v>0</v>
      </c>
      <c r="U37" s="15">
        <f t="shared" si="3"/>
        <v>0</v>
      </c>
    </row>
    <row r="38" spans="1:21">
      <c r="A38" s="56"/>
      <c r="B38" s="3"/>
      <c r="C38" s="216"/>
      <c r="D38" s="102"/>
      <c r="E38" s="102"/>
      <c r="F38" s="103"/>
      <c r="G38" s="131"/>
      <c r="H38" s="2"/>
      <c r="I38" s="107">
        <f>IF(F38="",SUMIF(Accounts!$A$10:$A$84,C38,Accounts!$D$10:$D$84),0)</f>
        <v>0</v>
      </c>
      <c r="J38" s="30">
        <f>IF(H38&lt;&gt;"",ROUND(H38*(1-F38-I38),2),IF(SETUP!$C$10&lt;&gt;"Y",0,IF(SUMIF(Accounts!A$10:A$84,C38,Accounts!Q$10:Q$84)=1,0,ROUND((D38-E38)*(1-F38-I38)/SETUP!$C$13,2))))</f>
        <v>0</v>
      </c>
      <c r="K38" s="14" t="str">
        <f>IF(SUM(C38:H38)=0,"",IF(T38=0,LOOKUP(C38,Accounts!$A$10:$A$84,Accounts!$B$10:$B$84),"Error!  Invalid Account Number"))</f>
        <v/>
      </c>
      <c r="L38" s="30">
        <f t="shared" si="0"/>
        <v>0</v>
      </c>
      <c r="M38" s="152">
        <f t="shared" si="5"/>
        <v>0</v>
      </c>
      <c r="N38" s="43"/>
      <c r="O38" s="92"/>
      <c r="P38" s="150"/>
      <c r="Q38" s="156">
        <f t="shared" si="7"/>
        <v>0</v>
      </c>
      <c r="R38" s="161">
        <f t="shared" si="4"/>
        <v>0</v>
      </c>
      <c r="S38" s="15">
        <f>SUMIF(Accounts!A$10:A$84,C38,Accounts!A$10:A$84)</f>
        <v>0</v>
      </c>
      <c r="T38" s="15">
        <f t="shared" si="6"/>
        <v>0</v>
      </c>
      <c r="U38" s="15">
        <f t="shared" si="3"/>
        <v>0</v>
      </c>
    </row>
    <row r="39" spans="1:21">
      <c r="A39" s="56"/>
      <c r="B39" s="3"/>
      <c r="C39" s="216"/>
      <c r="D39" s="102"/>
      <c r="E39" s="102"/>
      <c r="F39" s="103"/>
      <c r="G39" s="131"/>
      <c r="H39" s="2"/>
      <c r="I39" s="107">
        <f>IF(F39="",SUMIF(Accounts!$A$10:$A$84,C39,Accounts!$D$10:$D$84),0)</f>
        <v>0</v>
      </c>
      <c r="J39" s="30">
        <f>IF(H39&lt;&gt;"",ROUND(H39*(1-F39-I39),2),IF(SETUP!$C$10&lt;&gt;"Y",0,IF(SUMIF(Accounts!A$10:A$84,C39,Accounts!Q$10:Q$84)=1,0,ROUND((D39-E39)*(1-F39-I39)/SETUP!$C$13,2))))</f>
        <v>0</v>
      </c>
      <c r="K39" s="14" t="str">
        <f>IF(SUM(C39:H39)=0,"",IF(T39=0,LOOKUP(C39,Accounts!$A$10:$A$84,Accounts!$B$10:$B$84),"Error!  Invalid Account Number"))</f>
        <v/>
      </c>
      <c r="L39" s="30">
        <f t="shared" si="0"/>
        <v>0</v>
      </c>
      <c r="M39" s="152">
        <f t="shared" si="5"/>
        <v>0</v>
      </c>
      <c r="N39" s="43"/>
      <c r="O39" s="92"/>
      <c r="P39" s="150"/>
      <c r="Q39" s="156">
        <f t="shared" si="7"/>
        <v>0</v>
      </c>
      <c r="R39" s="161">
        <f t="shared" si="4"/>
        <v>0</v>
      </c>
      <c r="S39" s="15">
        <f>SUMIF(Accounts!A$10:A$84,C39,Accounts!A$10:A$84)</f>
        <v>0</v>
      </c>
      <c r="T39" s="15">
        <f t="shared" si="6"/>
        <v>0</v>
      </c>
      <c r="U39" s="15">
        <f t="shared" si="3"/>
        <v>0</v>
      </c>
    </row>
    <row r="40" spans="1:21">
      <c r="A40" s="56"/>
      <c r="B40" s="3"/>
      <c r="C40" s="216"/>
      <c r="D40" s="102"/>
      <c r="E40" s="102"/>
      <c r="F40" s="103"/>
      <c r="G40" s="131"/>
      <c r="H40" s="2"/>
      <c r="I40" s="107">
        <f>IF(F40="",SUMIF(Accounts!$A$10:$A$84,C40,Accounts!$D$10:$D$84),0)</f>
        <v>0</v>
      </c>
      <c r="J40" s="30">
        <f>IF(H40&lt;&gt;"",ROUND(H40*(1-F40-I40),2),IF(SETUP!$C$10&lt;&gt;"Y",0,IF(SUMIF(Accounts!A$10:A$84,C40,Accounts!Q$10:Q$84)=1,0,ROUND((D40-E40)*(1-F40-I40)/SETUP!$C$13,2))))</f>
        <v>0</v>
      </c>
      <c r="K40" s="14" t="str">
        <f>IF(SUM(C40:H40)=0,"",IF(T40=0,LOOKUP(C40,Accounts!$A$10:$A$84,Accounts!$B$10:$B$84),"Error!  Invalid Account Number"))</f>
        <v/>
      </c>
      <c r="L40" s="30">
        <f t="shared" si="0"/>
        <v>0</v>
      </c>
      <c r="M40" s="152">
        <f t="shared" si="5"/>
        <v>0</v>
      </c>
      <c r="N40" s="43"/>
      <c r="O40" s="92"/>
      <c r="P40" s="150"/>
      <c r="Q40" s="156">
        <f t="shared" si="7"/>
        <v>0</v>
      </c>
      <c r="R40" s="161">
        <f t="shared" si="4"/>
        <v>0</v>
      </c>
      <c r="S40" s="15">
        <f>SUMIF(Accounts!A$10:A$84,C40,Accounts!A$10:A$84)</f>
        <v>0</v>
      </c>
      <c r="T40" s="15">
        <f t="shared" si="6"/>
        <v>0</v>
      </c>
      <c r="U40" s="15">
        <f t="shared" si="3"/>
        <v>0</v>
      </c>
    </row>
    <row r="41" spans="1:21">
      <c r="A41" s="56"/>
      <c r="B41" s="3"/>
      <c r="C41" s="216"/>
      <c r="D41" s="102"/>
      <c r="E41" s="102"/>
      <c r="F41" s="103"/>
      <c r="G41" s="131"/>
      <c r="H41" s="2"/>
      <c r="I41" s="107">
        <f>IF(F41="",SUMIF(Accounts!$A$10:$A$84,C41,Accounts!$D$10:$D$84),0)</f>
        <v>0</v>
      </c>
      <c r="J41" s="30">
        <f>IF(H41&lt;&gt;"",ROUND(H41*(1-F41-I41),2),IF(SETUP!$C$10&lt;&gt;"Y",0,IF(SUMIF(Accounts!A$10:A$84,C41,Accounts!Q$10:Q$84)=1,0,ROUND((D41-E41)*(1-F41-I41)/SETUP!$C$13,2))))</f>
        <v>0</v>
      </c>
      <c r="K41" s="14" t="str">
        <f>IF(SUM(C41:H41)=0,"",IF(T41=0,LOOKUP(C41,Accounts!$A$10:$A$84,Accounts!$B$10:$B$84),"Error!  Invalid Account Number"))</f>
        <v/>
      </c>
      <c r="L41" s="30">
        <f t="shared" si="0"/>
        <v>0</v>
      </c>
      <c r="M41" s="152">
        <f t="shared" si="5"/>
        <v>0</v>
      </c>
      <c r="N41" s="43"/>
      <c r="O41" s="92"/>
      <c r="P41" s="150"/>
      <c r="Q41" s="156">
        <f t="shared" si="7"/>
        <v>0</v>
      </c>
      <c r="R41" s="161">
        <f t="shared" si="4"/>
        <v>0</v>
      </c>
      <c r="S41" s="15">
        <f>SUMIF(Accounts!A$10:A$84,C41,Accounts!A$10:A$84)</f>
        <v>0</v>
      </c>
      <c r="T41" s="15">
        <f t="shared" si="6"/>
        <v>0</v>
      </c>
      <c r="U41" s="15">
        <f t="shared" si="3"/>
        <v>0</v>
      </c>
    </row>
    <row r="42" spans="1:21">
      <c r="A42" s="56"/>
      <c r="B42" s="3"/>
      <c r="C42" s="216"/>
      <c r="D42" s="102"/>
      <c r="E42" s="102"/>
      <c r="F42" s="103"/>
      <c r="G42" s="131"/>
      <c r="H42" s="2"/>
      <c r="I42" s="107">
        <f>IF(F42="",SUMIF(Accounts!$A$10:$A$84,C42,Accounts!$D$10:$D$84),0)</f>
        <v>0</v>
      </c>
      <c r="J42" s="30">
        <f>IF(H42&lt;&gt;"",ROUND(H42*(1-F42-I42),2),IF(SETUP!$C$10&lt;&gt;"Y",0,IF(SUMIF(Accounts!A$10:A$84,C42,Accounts!Q$10:Q$84)=1,0,ROUND((D42-E42)*(1-F42-I42)/SETUP!$C$13,2))))</f>
        <v>0</v>
      </c>
      <c r="K42" s="14" t="str">
        <f>IF(SUM(C42:H42)=0,"",IF(T42=0,LOOKUP(C42,Accounts!$A$10:$A$84,Accounts!$B$10:$B$84),"Error!  Invalid Account Number"))</f>
        <v/>
      </c>
      <c r="L42" s="30">
        <f t="shared" si="0"/>
        <v>0</v>
      </c>
      <c r="M42" s="152">
        <f t="shared" si="5"/>
        <v>0</v>
      </c>
      <c r="N42" s="43"/>
      <c r="O42" s="92"/>
      <c r="P42" s="150"/>
      <c r="Q42" s="156">
        <f t="shared" si="7"/>
        <v>0</v>
      </c>
      <c r="R42" s="161">
        <f t="shared" si="4"/>
        <v>0</v>
      </c>
      <c r="S42" s="15">
        <f>SUMIF(Accounts!A$10:A$84,C42,Accounts!A$10:A$84)</f>
        <v>0</v>
      </c>
      <c r="T42" s="15">
        <f t="shared" si="6"/>
        <v>0</v>
      </c>
      <c r="U42" s="15">
        <f t="shared" si="3"/>
        <v>0</v>
      </c>
    </row>
    <row r="43" spans="1:21">
      <c r="A43" s="56"/>
      <c r="B43" s="3"/>
      <c r="C43" s="216"/>
      <c r="D43" s="102"/>
      <c r="E43" s="102"/>
      <c r="F43" s="103"/>
      <c r="G43" s="131"/>
      <c r="H43" s="2"/>
      <c r="I43" s="107">
        <f>IF(F43="",SUMIF(Accounts!$A$10:$A$84,C43,Accounts!$D$10:$D$84),0)</f>
        <v>0</v>
      </c>
      <c r="J43" s="30">
        <f>IF(H43&lt;&gt;"",ROUND(H43*(1-F43-I43),2),IF(SETUP!$C$10&lt;&gt;"Y",0,IF(SUMIF(Accounts!A$10:A$84,C43,Accounts!Q$10:Q$84)=1,0,ROUND((D43-E43)*(1-F43-I43)/SETUP!$C$13,2))))</f>
        <v>0</v>
      </c>
      <c r="K43" s="14" t="str">
        <f>IF(SUM(C43:H43)=0,"",IF(T43=0,LOOKUP(C43,Accounts!$A$10:$A$84,Accounts!$B$10:$B$84),"Error!  Invalid Account Number"))</f>
        <v/>
      </c>
      <c r="L43" s="30">
        <f t="shared" si="0"/>
        <v>0</v>
      </c>
      <c r="M43" s="152">
        <f t="shared" si="5"/>
        <v>0</v>
      </c>
      <c r="N43" s="43"/>
      <c r="O43" s="92"/>
      <c r="P43" s="150"/>
      <c r="Q43" s="156">
        <f t="shared" si="7"/>
        <v>0</v>
      </c>
      <c r="R43" s="161">
        <f t="shared" si="4"/>
        <v>0</v>
      </c>
      <c r="S43" s="15">
        <f>SUMIF(Accounts!A$10:A$84,C43,Accounts!A$10:A$84)</f>
        <v>0</v>
      </c>
      <c r="T43" s="15">
        <f t="shared" si="6"/>
        <v>0</v>
      </c>
      <c r="U43" s="15">
        <f t="shared" si="3"/>
        <v>0</v>
      </c>
    </row>
    <row r="44" spans="1:21">
      <c r="A44" s="56"/>
      <c r="B44" s="3"/>
      <c r="C44" s="216"/>
      <c r="D44" s="102"/>
      <c r="E44" s="102"/>
      <c r="F44" s="103"/>
      <c r="G44" s="131"/>
      <c r="H44" s="2"/>
      <c r="I44" s="107">
        <f>IF(F44="",SUMIF(Accounts!$A$10:$A$84,C44,Accounts!$D$10:$D$84),0)</f>
        <v>0</v>
      </c>
      <c r="J44" s="30">
        <f>IF(H44&lt;&gt;"",ROUND(H44*(1-F44-I44),2),IF(SETUP!$C$10&lt;&gt;"Y",0,IF(SUMIF(Accounts!A$10:A$84,C44,Accounts!Q$10:Q$84)=1,0,ROUND((D44-E44)*(1-F44-I44)/SETUP!$C$13,2))))</f>
        <v>0</v>
      </c>
      <c r="K44" s="14" t="str">
        <f>IF(SUM(C44:H44)=0,"",IF(T44=0,LOOKUP(C44,Accounts!$A$10:$A$84,Accounts!$B$10:$B$84),"Error!  Invalid Account Number"))</f>
        <v/>
      </c>
      <c r="L44" s="30">
        <f t="shared" si="0"/>
        <v>0</v>
      </c>
      <c r="M44" s="152">
        <f t="shared" si="5"/>
        <v>0</v>
      </c>
      <c r="N44" s="43"/>
      <c r="O44" s="92"/>
      <c r="P44" s="150"/>
      <c r="Q44" s="156">
        <f t="shared" si="7"/>
        <v>0</v>
      </c>
      <c r="R44" s="161">
        <f t="shared" si="4"/>
        <v>0</v>
      </c>
      <c r="S44" s="15">
        <f>SUMIF(Accounts!A$10:A$84,C44,Accounts!A$10:A$84)</f>
        <v>0</v>
      </c>
      <c r="T44" s="15">
        <f t="shared" si="6"/>
        <v>0</v>
      </c>
      <c r="U44" s="15">
        <f t="shared" si="3"/>
        <v>0</v>
      </c>
    </row>
    <row r="45" spans="1:21">
      <c r="A45" s="56"/>
      <c r="B45" s="3"/>
      <c r="C45" s="216"/>
      <c r="D45" s="102"/>
      <c r="E45" s="102"/>
      <c r="F45" s="103"/>
      <c r="G45" s="131"/>
      <c r="H45" s="2"/>
      <c r="I45" s="107">
        <f>IF(F45="",SUMIF(Accounts!$A$10:$A$84,C45,Accounts!$D$10:$D$84),0)</f>
        <v>0</v>
      </c>
      <c r="J45" s="30">
        <f>IF(H45&lt;&gt;"",ROUND(H45*(1-F45-I45),2),IF(SETUP!$C$10&lt;&gt;"Y",0,IF(SUMIF(Accounts!A$10:A$84,C45,Accounts!Q$10:Q$84)=1,0,ROUND((D45-E45)*(1-F45-I45)/SETUP!$C$13,2))))</f>
        <v>0</v>
      </c>
      <c r="K45" s="14" t="str">
        <f>IF(SUM(C45:H45)=0,"",IF(T45=0,LOOKUP(C45,Accounts!$A$10:$A$84,Accounts!$B$10:$B$84),"Error!  Invalid Account Number"))</f>
        <v/>
      </c>
      <c r="L45" s="30">
        <f t="shared" si="0"/>
        <v>0</v>
      </c>
      <c r="M45" s="152">
        <f t="shared" si="5"/>
        <v>0</v>
      </c>
      <c r="N45" s="43"/>
      <c r="O45" s="92"/>
      <c r="P45" s="150"/>
      <c r="Q45" s="156">
        <f t="shared" si="7"/>
        <v>0</v>
      </c>
      <c r="R45" s="161">
        <f t="shared" si="4"/>
        <v>0</v>
      </c>
      <c r="S45" s="15">
        <f>SUMIF(Accounts!A$10:A$84,C45,Accounts!A$10:A$84)</f>
        <v>0</v>
      </c>
      <c r="T45" s="15">
        <f t="shared" si="6"/>
        <v>0</v>
      </c>
      <c r="U45" s="15">
        <f t="shared" si="3"/>
        <v>0</v>
      </c>
    </row>
    <row r="46" spans="1:21">
      <c r="A46" s="56"/>
      <c r="B46" s="3"/>
      <c r="C46" s="216"/>
      <c r="D46" s="102"/>
      <c r="E46" s="102"/>
      <c r="F46" s="103"/>
      <c r="G46" s="131"/>
      <c r="H46" s="2"/>
      <c r="I46" s="107">
        <f>IF(F46="",SUMIF(Accounts!$A$10:$A$84,C46,Accounts!$D$10:$D$84),0)</f>
        <v>0</v>
      </c>
      <c r="J46" s="30">
        <f>IF(H46&lt;&gt;"",ROUND(H46*(1-F46-I46),2),IF(SETUP!$C$10&lt;&gt;"Y",0,IF(SUMIF(Accounts!A$10:A$84,C46,Accounts!Q$10:Q$84)=1,0,ROUND((D46-E46)*(1-F46-I46)/SETUP!$C$13,2))))</f>
        <v>0</v>
      </c>
      <c r="K46" s="14" t="str">
        <f>IF(SUM(C46:H46)=0,"",IF(T46=0,LOOKUP(C46,Accounts!$A$10:$A$84,Accounts!$B$10:$B$84),"Error!  Invalid Account Number"))</f>
        <v/>
      </c>
      <c r="L46" s="30">
        <f t="shared" si="0"/>
        <v>0</v>
      </c>
      <c r="M46" s="152">
        <f t="shared" si="5"/>
        <v>0</v>
      </c>
      <c r="N46" s="43"/>
      <c r="O46" s="92"/>
      <c r="P46" s="150"/>
      <c r="Q46" s="156">
        <f t="shared" si="7"/>
        <v>0</v>
      </c>
      <c r="R46" s="161">
        <f t="shared" si="4"/>
        <v>0</v>
      </c>
      <c r="S46" s="15">
        <f>SUMIF(Accounts!A$10:A$84,C46,Accounts!A$10:A$84)</f>
        <v>0</v>
      </c>
      <c r="T46" s="15">
        <f t="shared" si="6"/>
        <v>0</v>
      </c>
      <c r="U46" s="15">
        <f t="shared" si="3"/>
        <v>0</v>
      </c>
    </row>
    <row r="47" spans="1:21">
      <c r="A47" s="56"/>
      <c r="B47" s="3"/>
      <c r="C47" s="216"/>
      <c r="D47" s="102"/>
      <c r="E47" s="102"/>
      <c r="F47" s="103"/>
      <c r="G47" s="131"/>
      <c r="H47" s="2"/>
      <c r="I47" s="107">
        <f>IF(F47="",SUMIF(Accounts!$A$10:$A$84,C47,Accounts!$D$10:$D$84),0)</f>
        <v>0</v>
      </c>
      <c r="J47" s="30">
        <f>IF(H47&lt;&gt;"",ROUND(H47*(1-F47-I47),2),IF(SETUP!$C$10&lt;&gt;"Y",0,IF(SUMIF(Accounts!A$10:A$84,C47,Accounts!Q$10:Q$84)=1,0,ROUND((D47-E47)*(1-F47-I47)/SETUP!$C$13,2))))</f>
        <v>0</v>
      </c>
      <c r="K47" s="14" t="str">
        <f>IF(SUM(C47:H47)=0,"",IF(T47=0,LOOKUP(C47,Accounts!$A$10:$A$84,Accounts!$B$10:$B$84),"Error!  Invalid Account Number"))</f>
        <v/>
      </c>
      <c r="L47" s="30">
        <f t="shared" si="0"/>
        <v>0</v>
      </c>
      <c r="M47" s="152">
        <f t="shared" si="5"/>
        <v>0</v>
      </c>
      <c r="N47" s="43"/>
      <c r="O47" s="92"/>
      <c r="P47" s="150"/>
      <c r="Q47" s="156">
        <f t="shared" si="7"/>
        <v>0</v>
      </c>
      <c r="R47" s="161">
        <f t="shared" si="4"/>
        <v>0</v>
      </c>
      <c r="S47" s="15">
        <f>SUMIF(Accounts!A$10:A$84,C47,Accounts!A$10:A$84)</f>
        <v>0</v>
      </c>
      <c r="T47" s="15">
        <f t="shared" si="6"/>
        <v>0</v>
      </c>
      <c r="U47" s="15">
        <f t="shared" si="3"/>
        <v>0</v>
      </c>
    </row>
    <row r="48" spans="1:21">
      <c r="A48" s="56"/>
      <c r="B48" s="3"/>
      <c r="C48" s="216"/>
      <c r="D48" s="102"/>
      <c r="E48" s="102"/>
      <c r="F48" s="103"/>
      <c r="G48" s="131"/>
      <c r="H48" s="2"/>
      <c r="I48" s="107">
        <f>IF(F48="",SUMIF(Accounts!$A$10:$A$84,C48,Accounts!$D$10:$D$84),0)</f>
        <v>0</v>
      </c>
      <c r="J48" s="30">
        <f>IF(H48&lt;&gt;"",ROUND(H48*(1-F48-I48),2),IF(SETUP!$C$10&lt;&gt;"Y",0,IF(SUMIF(Accounts!A$10:A$84,C48,Accounts!Q$10:Q$84)=1,0,ROUND((D48-E48)*(1-F48-I48)/SETUP!$C$13,2))))</f>
        <v>0</v>
      </c>
      <c r="K48" s="14" t="str">
        <f>IF(SUM(C48:H48)=0,"",IF(T48=0,LOOKUP(C48,Accounts!$A$10:$A$84,Accounts!$B$10:$B$84),"Error!  Invalid Account Number"))</f>
        <v/>
      </c>
      <c r="L48" s="30">
        <f t="shared" si="0"/>
        <v>0</v>
      </c>
      <c r="M48" s="152">
        <f t="shared" si="5"/>
        <v>0</v>
      </c>
      <c r="N48" s="43"/>
      <c r="O48" s="92"/>
      <c r="P48" s="150"/>
      <c r="Q48" s="156">
        <f t="shared" si="7"/>
        <v>0</v>
      </c>
      <c r="R48" s="161">
        <f t="shared" si="4"/>
        <v>0</v>
      </c>
      <c r="S48" s="15">
        <f>SUMIF(Accounts!A$10:A$84,C48,Accounts!A$10:A$84)</f>
        <v>0</v>
      </c>
      <c r="T48" s="15">
        <f t="shared" si="6"/>
        <v>0</v>
      </c>
      <c r="U48" s="15">
        <f t="shared" si="3"/>
        <v>0</v>
      </c>
    </row>
    <row r="49" spans="1:21">
      <c r="A49" s="56"/>
      <c r="B49" s="3"/>
      <c r="C49" s="216"/>
      <c r="D49" s="102"/>
      <c r="E49" s="102"/>
      <c r="F49" s="103"/>
      <c r="G49" s="131"/>
      <c r="H49" s="2"/>
      <c r="I49" s="107">
        <f>IF(F49="",SUMIF(Accounts!$A$10:$A$84,C49,Accounts!$D$10:$D$84),0)</f>
        <v>0</v>
      </c>
      <c r="J49" s="30">
        <f>IF(H49&lt;&gt;"",ROUND(H49*(1-F49-I49),2),IF(SETUP!$C$10&lt;&gt;"Y",0,IF(SUMIF(Accounts!A$10:A$84,C49,Accounts!Q$10:Q$84)=1,0,ROUND((D49-E49)*(1-F49-I49)/SETUP!$C$13,2))))</f>
        <v>0</v>
      </c>
      <c r="K49" s="14" t="str">
        <f>IF(SUM(C49:H49)=0,"",IF(T49=0,LOOKUP(C49,Accounts!$A$10:$A$84,Accounts!$B$10:$B$84),"Error!  Invalid Account Number"))</f>
        <v/>
      </c>
      <c r="L49" s="30">
        <f t="shared" si="0"/>
        <v>0</v>
      </c>
      <c r="M49" s="152">
        <f t="shared" si="5"/>
        <v>0</v>
      </c>
      <c r="N49" s="43"/>
      <c r="O49" s="92"/>
      <c r="P49" s="150"/>
      <c r="Q49" s="156">
        <f t="shared" si="7"/>
        <v>0</v>
      </c>
      <c r="R49" s="161">
        <f t="shared" si="4"/>
        <v>0</v>
      </c>
      <c r="S49" s="15">
        <f>SUMIF(Accounts!A$10:A$84,C49,Accounts!A$10:A$84)</f>
        <v>0</v>
      </c>
      <c r="T49" s="15">
        <f t="shared" si="6"/>
        <v>0</v>
      </c>
      <c r="U49" s="15">
        <f t="shared" si="3"/>
        <v>0</v>
      </c>
    </row>
    <row r="50" spans="1:21">
      <c r="A50" s="56"/>
      <c r="B50" s="3"/>
      <c r="C50" s="216"/>
      <c r="D50" s="102"/>
      <c r="E50" s="102"/>
      <c r="F50" s="103"/>
      <c r="G50" s="131"/>
      <c r="H50" s="2"/>
      <c r="I50" s="107">
        <f>IF(F50="",SUMIF(Accounts!$A$10:$A$84,C50,Accounts!$D$10:$D$84),0)</f>
        <v>0</v>
      </c>
      <c r="J50" s="30">
        <f>IF(H50&lt;&gt;"",ROUND(H50*(1-F50-I50),2),IF(SETUP!$C$10&lt;&gt;"Y",0,IF(SUMIF(Accounts!A$10:A$84,C50,Accounts!Q$10:Q$84)=1,0,ROUND((D50-E50)*(1-F50-I50)/SETUP!$C$13,2))))</f>
        <v>0</v>
      </c>
      <c r="K50" s="14" t="str">
        <f>IF(SUM(C50:H50)=0,"",IF(T50=0,LOOKUP(C50,Accounts!$A$10:$A$84,Accounts!$B$10:$B$84),"Error!  Invalid Account Number"))</f>
        <v/>
      </c>
      <c r="L50" s="30">
        <f t="shared" si="0"/>
        <v>0</v>
      </c>
      <c r="M50" s="152">
        <f t="shared" si="5"/>
        <v>0</v>
      </c>
      <c r="N50" s="43"/>
      <c r="O50" s="92"/>
      <c r="P50" s="150"/>
      <c r="Q50" s="156">
        <f t="shared" si="7"/>
        <v>0</v>
      </c>
      <c r="R50" s="161">
        <f t="shared" si="4"/>
        <v>0</v>
      </c>
      <c r="S50" s="15">
        <f>SUMIF(Accounts!A$10:A$84,C50,Accounts!A$10:A$84)</f>
        <v>0</v>
      </c>
      <c r="T50" s="15">
        <f t="shared" si="6"/>
        <v>0</v>
      </c>
      <c r="U50" s="15">
        <f t="shared" si="3"/>
        <v>0</v>
      </c>
    </row>
    <row r="51" spans="1:21">
      <c r="A51" s="56"/>
      <c r="B51" s="3"/>
      <c r="C51" s="216"/>
      <c r="D51" s="102"/>
      <c r="E51" s="102"/>
      <c r="F51" s="103"/>
      <c r="G51" s="131"/>
      <c r="H51" s="2"/>
      <c r="I51" s="107">
        <f>IF(F51="",SUMIF(Accounts!$A$10:$A$84,C51,Accounts!$D$10:$D$84),0)</f>
        <v>0</v>
      </c>
      <c r="J51" s="30">
        <f>IF(H51&lt;&gt;"",ROUND(H51*(1-F51-I51),2),IF(SETUP!$C$10&lt;&gt;"Y",0,IF(SUMIF(Accounts!A$10:A$84,C51,Accounts!Q$10:Q$84)=1,0,ROUND((D51-E51)*(1-F51-I51)/SETUP!$C$13,2))))</f>
        <v>0</v>
      </c>
      <c r="K51" s="14" t="str">
        <f>IF(SUM(C51:H51)=0,"",IF(T51=0,LOOKUP(C51,Accounts!$A$10:$A$84,Accounts!$B$10:$B$84),"Error!  Invalid Account Number"))</f>
        <v/>
      </c>
      <c r="L51" s="30">
        <f t="shared" si="0"/>
        <v>0</v>
      </c>
      <c r="M51" s="152">
        <f t="shared" si="5"/>
        <v>0</v>
      </c>
      <c r="N51" s="43"/>
      <c r="O51" s="92"/>
      <c r="P51" s="150"/>
      <c r="Q51" s="156">
        <f t="shared" si="7"/>
        <v>0</v>
      </c>
      <c r="R51" s="161">
        <f t="shared" si="4"/>
        <v>0</v>
      </c>
      <c r="S51" s="15">
        <f>SUMIF(Accounts!A$10:A$84,C51,Accounts!A$10:A$84)</f>
        <v>0</v>
      </c>
      <c r="T51" s="15">
        <f t="shared" si="6"/>
        <v>0</v>
      </c>
      <c r="U51" s="15">
        <f t="shared" si="3"/>
        <v>0</v>
      </c>
    </row>
    <row r="52" spans="1:21">
      <c r="A52" s="56"/>
      <c r="B52" s="3"/>
      <c r="C52" s="216"/>
      <c r="D52" s="102"/>
      <c r="E52" s="102"/>
      <c r="F52" s="103"/>
      <c r="G52" s="131"/>
      <c r="H52" s="2"/>
      <c r="I52" s="107">
        <f>IF(F52="",SUMIF(Accounts!$A$10:$A$84,C52,Accounts!$D$10:$D$84),0)</f>
        <v>0</v>
      </c>
      <c r="J52" s="30">
        <f>IF(H52&lt;&gt;"",ROUND(H52*(1-F52-I52),2),IF(SETUP!$C$10&lt;&gt;"Y",0,IF(SUMIF(Accounts!A$10:A$84,C52,Accounts!Q$10:Q$84)=1,0,ROUND((D52-E52)*(1-F52-I52)/SETUP!$C$13,2))))</f>
        <v>0</v>
      </c>
      <c r="K52" s="14" t="str">
        <f>IF(SUM(C52:H52)=0,"",IF(T52=0,LOOKUP(C52,Accounts!$A$10:$A$84,Accounts!$B$10:$B$84),"Error!  Invalid Account Number"))</f>
        <v/>
      </c>
      <c r="L52" s="30">
        <f t="shared" si="0"/>
        <v>0</v>
      </c>
      <c r="M52" s="152">
        <f t="shared" si="5"/>
        <v>0</v>
      </c>
      <c r="N52" s="43"/>
      <c r="O52" s="92"/>
      <c r="P52" s="150"/>
      <c r="Q52" s="156">
        <f t="shared" si="7"/>
        <v>0</v>
      </c>
      <c r="R52" s="161">
        <f t="shared" si="4"/>
        <v>0</v>
      </c>
      <c r="S52" s="15">
        <f>SUMIF(Accounts!A$10:A$84,C52,Accounts!A$10:A$84)</f>
        <v>0</v>
      </c>
      <c r="T52" s="15">
        <f t="shared" si="6"/>
        <v>0</v>
      </c>
      <c r="U52" s="15">
        <f t="shared" si="3"/>
        <v>0</v>
      </c>
    </row>
    <row r="53" spans="1:21">
      <c r="A53" s="56"/>
      <c r="B53" s="3"/>
      <c r="C53" s="216"/>
      <c r="D53" s="102"/>
      <c r="E53" s="102"/>
      <c r="F53" s="103"/>
      <c r="G53" s="131"/>
      <c r="H53" s="2"/>
      <c r="I53" s="107">
        <f>IF(F53="",SUMIF(Accounts!$A$10:$A$84,C53,Accounts!$D$10:$D$84),0)</f>
        <v>0</v>
      </c>
      <c r="J53" s="30">
        <f>IF(H53&lt;&gt;"",ROUND(H53*(1-F53-I53),2),IF(SETUP!$C$10&lt;&gt;"Y",0,IF(SUMIF(Accounts!A$10:A$84,C53,Accounts!Q$10:Q$84)=1,0,ROUND((D53-E53)*(1-F53-I53)/SETUP!$C$13,2))))</f>
        <v>0</v>
      </c>
      <c r="K53" s="14" t="str">
        <f>IF(SUM(C53:H53)=0,"",IF(T53=0,LOOKUP(C53,Accounts!$A$10:$A$84,Accounts!$B$10:$B$84),"Error!  Invalid Account Number"))</f>
        <v/>
      </c>
      <c r="L53" s="30">
        <f t="shared" si="0"/>
        <v>0</v>
      </c>
      <c r="M53" s="152">
        <f t="shared" si="5"/>
        <v>0</v>
      </c>
      <c r="N53" s="43"/>
      <c r="O53" s="92"/>
      <c r="P53" s="150"/>
      <c r="Q53" s="156">
        <f t="shared" si="7"/>
        <v>0</v>
      </c>
      <c r="R53" s="161">
        <f t="shared" si="4"/>
        <v>0</v>
      </c>
      <c r="S53" s="15">
        <f>SUMIF(Accounts!A$10:A$84,C53,Accounts!A$10:A$84)</f>
        <v>0</v>
      </c>
      <c r="T53" s="15">
        <f t="shared" si="6"/>
        <v>0</v>
      </c>
      <c r="U53" s="15">
        <f t="shared" si="3"/>
        <v>0</v>
      </c>
    </row>
    <row r="54" spans="1:21">
      <c r="A54" s="56"/>
      <c r="B54" s="3"/>
      <c r="C54" s="216"/>
      <c r="D54" s="102"/>
      <c r="E54" s="102"/>
      <c r="F54" s="103"/>
      <c r="G54" s="131"/>
      <c r="H54" s="2"/>
      <c r="I54" s="107">
        <f>IF(F54="",SUMIF(Accounts!$A$10:$A$84,C54,Accounts!$D$10:$D$84),0)</f>
        <v>0</v>
      </c>
      <c r="J54" s="30">
        <f>IF(H54&lt;&gt;"",ROUND(H54*(1-F54-I54),2),IF(SETUP!$C$10&lt;&gt;"Y",0,IF(SUMIF(Accounts!A$10:A$84,C54,Accounts!Q$10:Q$84)=1,0,ROUND((D54-E54)*(1-F54-I54)/SETUP!$C$13,2))))</f>
        <v>0</v>
      </c>
      <c r="K54" s="14" t="str">
        <f>IF(SUM(C54:H54)=0,"",IF(T54=0,LOOKUP(C54,Accounts!$A$10:$A$84,Accounts!$B$10:$B$84),"Error!  Invalid Account Number"))</f>
        <v/>
      </c>
      <c r="L54" s="30">
        <f t="shared" si="0"/>
        <v>0</v>
      </c>
      <c r="M54" s="152">
        <f t="shared" si="5"/>
        <v>0</v>
      </c>
      <c r="N54" s="43"/>
      <c r="O54" s="92"/>
      <c r="P54" s="150"/>
      <c r="Q54" s="156">
        <f t="shared" si="7"/>
        <v>0</v>
      </c>
      <c r="R54" s="161">
        <f t="shared" si="4"/>
        <v>0</v>
      </c>
      <c r="S54" s="15">
        <f>SUMIF(Accounts!A$10:A$84,C54,Accounts!A$10:A$84)</f>
        <v>0</v>
      </c>
      <c r="T54" s="15">
        <f t="shared" si="6"/>
        <v>0</v>
      </c>
      <c r="U54" s="15">
        <f t="shared" si="3"/>
        <v>0</v>
      </c>
    </row>
    <row r="55" spans="1:21">
      <c r="A55" s="56"/>
      <c r="B55" s="3"/>
      <c r="C55" s="216"/>
      <c r="D55" s="102"/>
      <c r="E55" s="102"/>
      <c r="F55" s="103"/>
      <c r="G55" s="131"/>
      <c r="H55" s="2"/>
      <c r="I55" s="107">
        <f>IF(F55="",SUMIF(Accounts!$A$10:$A$84,C55,Accounts!$D$10:$D$84),0)</f>
        <v>0</v>
      </c>
      <c r="J55" s="30">
        <f>IF(H55&lt;&gt;"",ROUND(H55*(1-F55-I55),2),IF(SETUP!$C$10&lt;&gt;"Y",0,IF(SUMIF(Accounts!A$10:A$84,C55,Accounts!Q$10:Q$84)=1,0,ROUND((D55-E55)*(1-F55-I55)/SETUP!$C$13,2))))</f>
        <v>0</v>
      </c>
      <c r="K55" s="14" t="str">
        <f>IF(SUM(C55:H55)=0,"",IF(T55=0,LOOKUP(C55,Accounts!$A$10:$A$84,Accounts!$B$10:$B$84),"Error!  Invalid Account Number"))</f>
        <v/>
      </c>
      <c r="L55" s="30">
        <f t="shared" si="0"/>
        <v>0</v>
      </c>
      <c r="M55" s="152">
        <f t="shared" si="5"/>
        <v>0</v>
      </c>
      <c r="N55" s="43"/>
      <c r="O55" s="92"/>
      <c r="P55" s="150"/>
      <c r="Q55" s="156">
        <f t="shared" si="7"/>
        <v>0</v>
      </c>
      <c r="R55" s="161">
        <f t="shared" si="4"/>
        <v>0</v>
      </c>
      <c r="S55" s="15">
        <f>SUMIF(Accounts!A$10:A$84,C55,Accounts!A$10:A$84)</f>
        <v>0</v>
      </c>
      <c r="T55" s="15">
        <f t="shared" si="6"/>
        <v>0</v>
      </c>
      <c r="U55" s="15">
        <f t="shared" si="3"/>
        <v>0</v>
      </c>
    </row>
    <row r="56" spans="1:21">
      <c r="A56" s="56"/>
      <c r="B56" s="3"/>
      <c r="C56" s="216"/>
      <c r="D56" s="102"/>
      <c r="E56" s="102"/>
      <c r="F56" s="103"/>
      <c r="G56" s="131"/>
      <c r="H56" s="2"/>
      <c r="I56" s="107">
        <f>IF(F56="",SUMIF(Accounts!$A$10:$A$84,C56,Accounts!$D$10:$D$84),0)</f>
        <v>0</v>
      </c>
      <c r="J56" s="30">
        <f>IF(H56&lt;&gt;"",ROUND(H56*(1-F56-I56),2),IF(SETUP!$C$10&lt;&gt;"Y",0,IF(SUMIF(Accounts!A$10:A$84,C56,Accounts!Q$10:Q$84)=1,0,ROUND((D56-E56)*(1-F56-I56)/SETUP!$C$13,2))))</f>
        <v>0</v>
      </c>
      <c r="K56" s="14" t="str">
        <f>IF(SUM(C56:H56)=0,"",IF(T56=0,LOOKUP(C56,Accounts!$A$10:$A$84,Accounts!$B$10:$B$84),"Error!  Invalid Account Number"))</f>
        <v/>
      </c>
      <c r="L56" s="30">
        <f t="shared" si="0"/>
        <v>0</v>
      </c>
      <c r="M56" s="152">
        <f t="shared" si="5"/>
        <v>0</v>
      </c>
      <c r="N56" s="43"/>
      <c r="O56" s="92"/>
      <c r="P56" s="150"/>
      <c r="Q56" s="156">
        <f t="shared" si="7"/>
        <v>0</v>
      </c>
      <c r="R56" s="161">
        <f t="shared" si="4"/>
        <v>0</v>
      </c>
      <c r="S56" s="15">
        <f>SUMIF(Accounts!A$10:A$84,C56,Accounts!A$10:A$84)</f>
        <v>0</v>
      </c>
      <c r="T56" s="15">
        <f t="shared" si="6"/>
        <v>0</v>
      </c>
      <c r="U56" s="15">
        <f t="shared" si="3"/>
        <v>0</v>
      </c>
    </row>
    <row r="57" spans="1:21">
      <c r="A57" s="56"/>
      <c r="B57" s="3"/>
      <c r="C57" s="216"/>
      <c r="D57" s="102"/>
      <c r="E57" s="102"/>
      <c r="F57" s="103"/>
      <c r="G57" s="131"/>
      <c r="H57" s="2"/>
      <c r="I57" s="107">
        <f>IF(F57="",SUMIF(Accounts!$A$10:$A$84,C57,Accounts!$D$10:$D$84),0)</f>
        <v>0</v>
      </c>
      <c r="J57" s="30">
        <f>IF(H57&lt;&gt;"",ROUND(H57*(1-F57-I57),2),IF(SETUP!$C$10&lt;&gt;"Y",0,IF(SUMIF(Accounts!A$10:A$84,C57,Accounts!Q$10:Q$84)=1,0,ROUND((D57-E57)*(1-F57-I57)/SETUP!$C$13,2))))</f>
        <v>0</v>
      </c>
      <c r="K57" s="14" t="str">
        <f>IF(SUM(C57:H57)=0,"",IF(T57=0,LOOKUP(C57,Accounts!$A$10:$A$84,Accounts!$B$10:$B$84),"Error!  Invalid Account Number"))</f>
        <v/>
      </c>
      <c r="L57" s="30">
        <f t="shared" si="0"/>
        <v>0</v>
      </c>
      <c r="M57" s="152">
        <f t="shared" si="5"/>
        <v>0</v>
      </c>
      <c r="N57" s="43"/>
      <c r="O57" s="92"/>
      <c r="P57" s="150"/>
      <c r="Q57" s="156">
        <f t="shared" si="7"/>
        <v>0</v>
      </c>
      <c r="R57" s="161">
        <f t="shared" si="4"/>
        <v>0</v>
      </c>
      <c r="S57" s="15">
        <f>SUMIF(Accounts!A$10:A$84,C57,Accounts!A$10:A$84)</f>
        <v>0</v>
      </c>
      <c r="T57" s="15">
        <f t="shared" si="6"/>
        <v>0</v>
      </c>
      <c r="U57" s="15">
        <f t="shared" si="3"/>
        <v>0</v>
      </c>
    </row>
    <row r="58" spans="1:21">
      <c r="A58" s="56"/>
      <c r="B58" s="3"/>
      <c r="C58" s="216"/>
      <c r="D58" s="102"/>
      <c r="E58" s="102"/>
      <c r="F58" s="103"/>
      <c r="G58" s="131"/>
      <c r="H58" s="2"/>
      <c r="I58" s="107">
        <f>IF(F58="",SUMIF(Accounts!$A$10:$A$84,C58,Accounts!$D$10:$D$84),0)</f>
        <v>0</v>
      </c>
      <c r="J58" s="30">
        <f>IF(H58&lt;&gt;"",ROUND(H58*(1-F58-I58),2),IF(SETUP!$C$10&lt;&gt;"Y",0,IF(SUMIF(Accounts!A$10:A$84,C58,Accounts!Q$10:Q$84)=1,0,ROUND((D58-E58)*(1-F58-I58)/SETUP!$C$13,2))))</f>
        <v>0</v>
      </c>
      <c r="K58" s="14" t="str">
        <f>IF(SUM(C58:H58)=0,"",IF(T58=0,LOOKUP(C58,Accounts!$A$10:$A$84,Accounts!$B$10:$B$84),"Error!  Invalid Account Number"))</f>
        <v/>
      </c>
      <c r="L58" s="30">
        <f t="shared" si="0"/>
        <v>0</v>
      </c>
      <c r="M58" s="152">
        <f t="shared" si="5"/>
        <v>0</v>
      </c>
      <c r="N58" s="43"/>
      <c r="O58" s="92"/>
      <c r="P58" s="150"/>
      <c r="Q58" s="156">
        <f t="shared" si="7"/>
        <v>0</v>
      </c>
      <c r="R58" s="161">
        <f t="shared" si="4"/>
        <v>0</v>
      </c>
      <c r="S58" s="15">
        <f>SUMIF(Accounts!A$10:A$84,C58,Accounts!A$10:A$84)</f>
        <v>0</v>
      </c>
      <c r="T58" s="15">
        <f t="shared" si="6"/>
        <v>0</v>
      </c>
      <c r="U58" s="15">
        <f t="shared" si="3"/>
        <v>0</v>
      </c>
    </row>
    <row r="59" spans="1:21">
      <c r="A59" s="56"/>
      <c r="B59" s="3"/>
      <c r="C59" s="216"/>
      <c r="D59" s="102"/>
      <c r="E59" s="102"/>
      <c r="F59" s="103"/>
      <c r="G59" s="131"/>
      <c r="H59" s="2"/>
      <c r="I59" s="107">
        <f>IF(F59="",SUMIF(Accounts!$A$10:$A$84,C59,Accounts!$D$10:$D$84),0)</f>
        <v>0</v>
      </c>
      <c r="J59" s="30">
        <f>IF(H59&lt;&gt;"",ROUND(H59*(1-F59-I59),2),IF(SETUP!$C$10&lt;&gt;"Y",0,IF(SUMIF(Accounts!A$10:A$84,C59,Accounts!Q$10:Q$84)=1,0,ROUND((D59-E59)*(1-F59-I59)/SETUP!$C$13,2))))</f>
        <v>0</v>
      </c>
      <c r="K59" s="14" t="str">
        <f>IF(SUM(C59:H59)=0,"",IF(T59=0,LOOKUP(C59,Accounts!$A$10:$A$84,Accounts!$B$10:$B$84),"Error!  Invalid Account Number"))</f>
        <v/>
      </c>
      <c r="L59" s="30">
        <f t="shared" si="0"/>
        <v>0</v>
      </c>
      <c r="M59" s="152">
        <f t="shared" si="5"/>
        <v>0</v>
      </c>
      <c r="N59" s="43"/>
      <c r="O59" s="92"/>
      <c r="P59" s="150"/>
      <c r="Q59" s="156">
        <f t="shared" si="7"/>
        <v>0</v>
      </c>
      <c r="R59" s="161">
        <f t="shared" si="4"/>
        <v>0</v>
      </c>
      <c r="S59" s="15">
        <f>SUMIF(Accounts!A$10:A$84,C59,Accounts!A$10:A$84)</f>
        <v>0</v>
      </c>
      <c r="T59" s="15">
        <f t="shared" si="6"/>
        <v>0</v>
      </c>
      <c r="U59" s="15">
        <f t="shared" si="3"/>
        <v>0</v>
      </c>
    </row>
    <row r="60" spans="1:21">
      <c r="A60" s="56"/>
      <c r="B60" s="3"/>
      <c r="C60" s="216"/>
      <c r="D60" s="102"/>
      <c r="E60" s="102"/>
      <c r="F60" s="103"/>
      <c r="G60" s="131"/>
      <c r="H60" s="2"/>
      <c r="I60" s="107">
        <f>IF(F60="",SUMIF(Accounts!$A$10:$A$84,C60,Accounts!$D$10:$D$84),0)</f>
        <v>0</v>
      </c>
      <c r="J60" s="30">
        <f>IF(H60&lt;&gt;"",ROUND(H60*(1-F60-I60),2),IF(SETUP!$C$10&lt;&gt;"Y",0,IF(SUMIF(Accounts!A$10:A$84,C60,Accounts!Q$10:Q$84)=1,0,ROUND((D60-E60)*(1-F60-I60)/SETUP!$C$13,2))))</f>
        <v>0</v>
      </c>
      <c r="K60" s="14" t="str">
        <f>IF(SUM(C60:H60)=0,"",IF(T60=0,LOOKUP(C60,Accounts!$A$10:$A$84,Accounts!$B$10:$B$84),"Error!  Invalid Account Number"))</f>
        <v/>
      </c>
      <c r="L60" s="30">
        <f t="shared" si="0"/>
        <v>0</v>
      </c>
      <c r="M60" s="152">
        <f t="shared" si="5"/>
        <v>0</v>
      </c>
      <c r="N60" s="43"/>
      <c r="O60" s="92"/>
      <c r="P60" s="150"/>
      <c r="Q60" s="156">
        <f t="shared" si="7"/>
        <v>0</v>
      </c>
      <c r="R60" s="161">
        <f t="shared" si="4"/>
        <v>0</v>
      </c>
      <c r="S60" s="15">
        <f>SUMIF(Accounts!A$10:A$84,C60,Accounts!A$10:A$84)</f>
        <v>0</v>
      </c>
      <c r="T60" s="15">
        <f t="shared" si="6"/>
        <v>0</v>
      </c>
      <c r="U60" s="15">
        <f t="shared" si="3"/>
        <v>0</v>
      </c>
    </row>
    <row r="61" spans="1:21">
      <c r="A61" s="56"/>
      <c r="B61" s="3"/>
      <c r="C61" s="216"/>
      <c r="D61" s="102"/>
      <c r="E61" s="102"/>
      <c r="F61" s="103"/>
      <c r="G61" s="131"/>
      <c r="H61" s="2"/>
      <c r="I61" s="107">
        <f>IF(F61="",SUMIF(Accounts!$A$10:$A$84,C61,Accounts!$D$10:$D$84),0)</f>
        <v>0</v>
      </c>
      <c r="J61" s="30">
        <f>IF(H61&lt;&gt;"",ROUND(H61*(1-F61-I61),2),IF(SETUP!$C$10&lt;&gt;"Y",0,IF(SUMIF(Accounts!A$10:A$84,C61,Accounts!Q$10:Q$84)=1,0,ROUND((D61-E61)*(1-F61-I61)/SETUP!$C$13,2))))</f>
        <v>0</v>
      </c>
      <c r="K61" s="14" t="str">
        <f>IF(SUM(C61:H61)=0,"",IF(T61=0,LOOKUP(C61,Accounts!$A$10:$A$84,Accounts!$B$10:$B$84),"Error!  Invalid Account Number"))</f>
        <v/>
      </c>
      <c r="L61" s="30">
        <f t="shared" si="0"/>
        <v>0</v>
      </c>
      <c r="M61" s="152">
        <f t="shared" si="5"/>
        <v>0</v>
      </c>
      <c r="N61" s="43"/>
      <c r="O61" s="92"/>
      <c r="P61" s="150"/>
      <c r="Q61" s="156">
        <f t="shared" si="7"/>
        <v>0</v>
      </c>
      <c r="R61" s="161">
        <f t="shared" si="4"/>
        <v>0</v>
      </c>
      <c r="S61" s="15">
        <f>SUMIF(Accounts!A$10:A$84,C61,Accounts!A$10:A$84)</f>
        <v>0</v>
      </c>
      <c r="T61" s="15">
        <f t="shared" si="6"/>
        <v>0</v>
      </c>
      <c r="U61" s="15">
        <f t="shared" si="3"/>
        <v>0</v>
      </c>
    </row>
    <row r="62" spans="1:21">
      <c r="A62" s="56"/>
      <c r="B62" s="3"/>
      <c r="C62" s="216"/>
      <c r="D62" s="102"/>
      <c r="E62" s="102"/>
      <c r="F62" s="103"/>
      <c r="G62" s="131"/>
      <c r="H62" s="2"/>
      <c r="I62" s="107">
        <f>IF(F62="",SUMIF(Accounts!$A$10:$A$84,C62,Accounts!$D$10:$D$84),0)</f>
        <v>0</v>
      </c>
      <c r="J62" s="30">
        <f>IF(H62&lt;&gt;"",ROUND(H62*(1-F62-I62),2),IF(SETUP!$C$10&lt;&gt;"Y",0,IF(SUMIF(Accounts!A$10:A$84,C62,Accounts!Q$10:Q$84)=1,0,ROUND((D62-E62)*(1-F62-I62)/SETUP!$C$13,2))))</f>
        <v>0</v>
      </c>
      <c r="K62" s="14" t="str">
        <f>IF(SUM(C62:H62)=0,"",IF(T62=0,LOOKUP(C62,Accounts!$A$10:$A$84,Accounts!$B$10:$B$84),"Error!  Invalid Account Number"))</f>
        <v/>
      </c>
      <c r="L62" s="30">
        <f t="shared" si="0"/>
        <v>0</v>
      </c>
      <c r="M62" s="152">
        <f t="shared" si="5"/>
        <v>0</v>
      </c>
      <c r="N62" s="43"/>
      <c r="O62" s="92"/>
      <c r="P62" s="150"/>
      <c r="Q62" s="156">
        <f t="shared" si="7"/>
        <v>0</v>
      </c>
      <c r="R62" s="161">
        <f t="shared" si="4"/>
        <v>0</v>
      </c>
      <c r="S62" s="15">
        <f>SUMIF(Accounts!A$10:A$84,C62,Accounts!A$10:A$84)</f>
        <v>0</v>
      </c>
      <c r="T62" s="15">
        <f t="shared" si="6"/>
        <v>0</v>
      </c>
      <c r="U62" s="15">
        <f t="shared" si="3"/>
        <v>0</v>
      </c>
    </row>
    <row r="63" spans="1:21">
      <c r="A63" s="56"/>
      <c r="B63" s="3"/>
      <c r="C63" s="216"/>
      <c r="D63" s="102"/>
      <c r="E63" s="102"/>
      <c r="F63" s="103"/>
      <c r="G63" s="131"/>
      <c r="H63" s="2"/>
      <c r="I63" s="107">
        <f>IF(F63="",SUMIF(Accounts!$A$10:$A$84,C63,Accounts!$D$10:$D$84),0)</f>
        <v>0</v>
      </c>
      <c r="J63" s="30">
        <f>IF(H63&lt;&gt;"",ROUND(H63*(1-F63-I63),2),IF(SETUP!$C$10&lt;&gt;"Y",0,IF(SUMIF(Accounts!A$10:A$84,C63,Accounts!Q$10:Q$84)=1,0,ROUND((D63-E63)*(1-F63-I63)/SETUP!$C$13,2))))</f>
        <v>0</v>
      </c>
      <c r="K63" s="14" t="str">
        <f>IF(SUM(C63:H63)=0,"",IF(T63=0,LOOKUP(C63,Accounts!$A$10:$A$84,Accounts!$B$10:$B$84),"Error!  Invalid Account Number"))</f>
        <v/>
      </c>
      <c r="L63" s="30">
        <f t="shared" si="0"/>
        <v>0</v>
      </c>
      <c r="M63" s="152">
        <f t="shared" si="5"/>
        <v>0</v>
      </c>
      <c r="N63" s="43"/>
      <c r="O63" s="92"/>
      <c r="P63" s="150"/>
      <c r="Q63" s="156">
        <f t="shared" si="7"/>
        <v>0</v>
      </c>
      <c r="R63" s="161">
        <f t="shared" si="4"/>
        <v>0</v>
      </c>
      <c r="S63" s="15">
        <f>SUMIF(Accounts!A$10:A$84,C63,Accounts!A$10:A$84)</f>
        <v>0</v>
      </c>
      <c r="T63" s="15">
        <f t="shared" si="6"/>
        <v>0</v>
      </c>
      <c r="U63" s="15">
        <f t="shared" si="3"/>
        <v>0</v>
      </c>
    </row>
    <row r="64" spans="1:21">
      <c r="A64" s="56"/>
      <c r="B64" s="3"/>
      <c r="C64" s="216"/>
      <c r="D64" s="102"/>
      <c r="E64" s="102"/>
      <c r="F64" s="103"/>
      <c r="G64" s="131"/>
      <c r="H64" s="2"/>
      <c r="I64" s="107">
        <f>IF(F64="",SUMIF(Accounts!$A$10:$A$84,C64,Accounts!$D$10:$D$84),0)</f>
        <v>0</v>
      </c>
      <c r="J64" s="30">
        <f>IF(H64&lt;&gt;"",ROUND(H64*(1-F64-I64),2),IF(SETUP!$C$10&lt;&gt;"Y",0,IF(SUMIF(Accounts!A$10:A$84,C64,Accounts!Q$10:Q$84)=1,0,ROUND((D64-E64)*(1-F64-I64)/SETUP!$C$13,2))))</f>
        <v>0</v>
      </c>
      <c r="K64" s="14" t="str">
        <f>IF(SUM(C64:H64)=0,"",IF(T64=0,LOOKUP(C64,Accounts!$A$10:$A$84,Accounts!$B$10:$B$84),"Error!  Invalid Account Number"))</f>
        <v/>
      </c>
      <c r="L64" s="30">
        <f t="shared" si="0"/>
        <v>0</v>
      </c>
      <c r="M64" s="152">
        <f t="shared" si="5"/>
        <v>0</v>
      </c>
      <c r="N64" s="43"/>
      <c r="O64" s="92"/>
      <c r="P64" s="150"/>
      <c r="Q64" s="156">
        <f t="shared" si="7"/>
        <v>0</v>
      </c>
      <c r="R64" s="161">
        <f t="shared" si="4"/>
        <v>0</v>
      </c>
      <c r="S64" s="15">
        <f>SUMIF(Accounts!A$10:A$84,C64,Accounts!A$10:A$84)</f>
        <v>0</v>
      </c>
      <c r="T64" s="15">
        <f t="shared" si="6"/>
        <v>0</v>
      </c>
      <c r="U64" s="15">
        <f t="shared" si="3"/>
        <v>0</v>
      </c>
    </row>
    <row r="65" spans="1:21">
      <c r="A65" s="56"/>
      <c r="B65" s="3"/>
      <c r="C65" s="216"/>
      <c r="D65" s="102"/>
      <c r="E65" s="102"/>
      <c r="F65" s="103"/>
      <c r="G65" s="131"/>
      <c r="H65" s="2"/>
      <c r="I65" s="107">
        <f>IF(F65="",SUMIF(Accounts!$A$10:$A$84,C65,Accounts!$D$10:$D$84),0)</f>
        <v>0</v>
      </c>
      <c r="J65" s="30">
        <f>IF(H65&lt;&gt;"",ROUND(H65*(1-F65-I65),2),IF(SETUP!$C$10&lt;&gt;"Y",0,IF(SUMIF(Accounts!A$10:A$84,C65,Accounts!Q$10:Q$84)=1,0,ROUND((D65-E65)*(1-F65-I65)/SETUP!$C$13,2))))</f>
        <v>0</v>
      </c>
      <c r="K65" s="14" t="str">
        <f>IF(SUM(C65:H65)=0,"",IF(T65=0,LOOKUP(C65,Accounts!$A$10:$A$84,Accounts!$B$10:$B$84),"Error!  Invalid Account Number"))</f>
        <v/>
      </c>
      <c r="L65" s="30">
        <f t="shared" si="0"/>
        <v>0</v>
      </c>
      <c r="M65" s="152">
        <f t="shared" si="5"/>
        <v>0</v>
      </c>
      <c r="N65" s="43"/>
      <c r="O65" s="92"/>
      <c r="P65" s="150"/>
      <c r="Q65" s="156">
        <f t="shared" si="7"/>
        <v>0</v>
      </c>
      <c r="R65" s="161">
        <f t="shared" si="4"/>
        <v>0</v>
      </c>
      <c r="S65" s="15">
        <f>SUMIF(Accounts!A$10:A$84,C65,Accounts!A$10:A$84)</f>
        <v>0</v>
      </c>
      <c r="T65" s="15">
        <f t="shared" si="6"/>
        <v>0</v>
      </c>
      <c r="U65" s="15">
        <f t="shared" si="3"/>
        <v>0</v>
      </c>
    </row>
    <row r="66" spans="1:21">
      <c r="A66" s="56"/>
      <c r="B66" s="3"/>
      <c r="C66" s="216"/>
      <c r="D66" s="102"/>
      <c r="E66" s="102"/>
      <c r="F66" s="103"/>
      <c r="G66" s="131"/>
      <c r="H66" s="2"/>
      <c r="I66" s="107">
        <f>IF(F66="",SUMIF(Accounts!$A$10:$A$84,C66,Accounts!$D$10:$D$84),0)</f>
        <v>0</v>
      </c>
      <c r="J66" s="30">
        <f>IF(H66&lt;&gt;"",ROUND(H66*(1-F66-I66),2),IF(SETUP!$C$10&lt;&gt;"Y",0,IF(SUMIF(Accounts!A$10:A$84,C66,Accounts!Q$10:Q$84)=1,0,ROUND((D66-E66)*(1-F66-I66)/SETUP!$C$13,2))))</f>
        <v>0</v>
      </c>
      <c r="K66" s="14" t="str">
        <f>IF(SUM(C66:H66)=0,"",IF(T66=0,LOOKUP(C66,Accounts!$A$10:$A$84,Accounts!$B$10:$B$84),"Error!  Invalid Account Number"))</f>
        <v/>
      </c>
      <c r="L66" s="30">
        <f t="shared" si="0"/>
        <v>0</v>
      </c>
      <c r="M66" s="152">
        <f t="shared" si="5"/>
        <v>0</v>
      </c>
      <c r="N66" s="43"/>
      <c r="O66" s="92"/>
      <c r="P66" s="150"/>
      <c r="Q66" s="156">
        <f t="shared" si="7"/>
        <v>0</v>
      </c>
      <c r="R66" s="161">
        <f t="shared" si="4"/>
        <v>0</v>
      </c>
      <c r="S66" s="15">
        <f>SUMIF(Accounts!A$10:A$84,C66,Accounts!A$10:A$84)</f>
        <v>0</v>
      </c>
      <c r="T66" s="15">
        <f t="shared" si="6"/>
        <v>0</v>
      </c>
      <c r="U66" s="15">
        <f t="shared" si="3"/>
        <v>0</v>
      </c>
    </row>
    <row r="67" spans="1:21">
      <c r="A67" s="56"/>
      <c r="B67" s="3"/>
      <c r="C67" s="216"/>
      <c r="D67" s="102"/>
      <c r="E67" s="102"/>
      <c r="F67" s="103"/>
      <c r="G67" s="131"/>
      <c r="H67" s="2"/>
      <c r="I67" s="107">
        <f>IF(F67="",SUMIF(Accounts!$A$10:$A$84,C67,Accounts!$D$10:$D$84),0)</f>
        <v>0</v>
      </c>
      <c r="J67" s="30">
        <f>IF(H67&lt;&gt;"",ROUND(H67*(1-F67-I67),2),IF(SETUP!$C$10&lt;&gt;"Y",0,IF(SUMIF(Accounts!A$10:A$84,C67,Accounts!Q$10:Q$84)=1,0,ROUND((D67-E67)*(1-F67-I67)/SETUP!$C$13,2))))</f>
        <v>0</v>
      </c>
      <c r="K67" s="14" t="str">
        <f>IF(SUM(C67:H67)=0,"",IF(T67=0,LOOKUP(C67,Accounts!$A$10:$A$84,Accounts!$B$10:$B$84),"Error!  Invalid Account Number"))</f>
        <v/>
      </c>
      <c r="L67" s="30">
        <f t="shared" si="0"/>
        <v>0</v>
      </c>
      <c r="M67" s="152">
        <f t="shared" si="5"/>
        <v>0</v>
      </c>
      <c r="N67" s="43"/>
      <c r="O67" s="92"/>
      <c r="P67" s="150"/>
      <c r="Q67" s="156">
        <f t="shared" si="7"/>
        <v>0</v>
      </c>
      <c r="R67" s="161">
        <f t="shared" si="4"/>
        <v>0</v>
      </c>
      <c r="S67" s="15">
        <f>SUMIF(Accounts!A$10:A$84,C67,Accounts!A$10:A$84)</f>
        <v>0</v>
      </c>
      <c r="T67" s="15">
        <f t="shared" si="6"/>
        <v>0</v>
      </c>
      <c r="U67" s="15">
        <f t="shared" si="3"/>
        <v>0</v>
      </c>
    </row>
    <row r="68" spans="1:21">
      <c r="A68" s="56"/>
      <c r="B68" s="3"/>
      <c r="C68" s="216"/>
      <c r="D68" s="102"/>
      <c r="E68" s="102"/>
      <c r="F68" s="103"/>
      <c r="G68" s="131"/>
      <c r="H68" s="2"/>
      <c r="I68" s="107">
        <f>IF(F68="",SUMIF(Accounts!$A$10:$A$84,C68,Accounts!$D$10:$D$84),0)</f>
        <v>0</v>
      </c>
      <c r="J68" s="30">
        <f>IF(H68&lt;&gt;"",ROUND(H68*(1-F68-I68),2),IF(SETUP!$C$10&lt;&gt;"Y",0,IF(SUMIF(Accounts!A$10:A$84,C68,Accounts!Q$10:Q$84)=1,0,ROUND((D68-E68)*(1-F68-I68)/SETUP!$C$13,2))))</f>
        <v>0</v>
      </c>
      <c r="K68" s="14" t="str">
        <f>IF(SUM(C68:H68)=0,"",IF(T68=0,LOOKUP(C68,Accounts!$A$10:$A$84,Accounts!$B$10:$B$84),"Error!  Invalid Account Number"))</f>
        <v/>
      </c>
      <c r="L68" s="30">
        <f t="shared" si="0"/>
        <v>0</v>
      </c>
      <c r="M68" s="152">
        <f t="shared" si="5"/>
        <v>0</v>
      </c>
      <c r="N68" s="43"/>
      <c r="O68" s="92"/>
      <c r="P68" s="150"/>
      <c r="Q68" s="156">
        <f t="shared" si="7"/>
        <v>0</v>
      </c>
      <c r="R68" s="161">
        <f t="shared" si="4"/>
        <v>0</v>
      </c>
      <c r="S68" s="15">
        <f>SUMIF(Accounts!A$10:A$84,C68,Accounts!A$10:A$84)</f>
        <v>0</v>
      </c>
      <c r="T68" s="15">
        <f t="shared" si="6"/>
        <v>0</v>
      </c>
      <c r="U68" s="15">
        <f t="shared" si="3"/>
        <v>0</v>
      </c>
    </row>
    <row r="69" spans="1:21">
      <c r="A69" s="56"/>
      <c r="B69" s="3"/>
      <c r="C69" s="216"/>
      <c r="D69" s="102"/>
      <c r="E69" s="102"/>
      <c r="F69" s="103"/>
      <c r="G69" s="131"/>
      <c r="H69" s="2"/>
      <c r="I69" s="107">
        <f>IF(F69="",SUMIF(Accounts!$A$10:$A$84,C69,Accounts!$D$10:$D$84),0)</f>
        <v>0</v>
      </c>
      <c r="J69" s="30">
        <f>IF(H69&lt;&gt;"",ROUND(H69*(1-F69-I69),2),IF(SETUP!$C$10&lt;&gt;"Y",0,IF(SUMIF(Accounts!A$10:A$84,C69,Accounts!Q$10:Q$84)=1,0,ROUND((D69-E69)*(1-F69-I69)/SETUP!$C$13,2))))</f>
        <v>0</v>
      </c>
      <c r="K69" s="14" t="str">
        <f>IF(SUM(C69:H69)=0,"",IF(T69=0,LOOKUP(C69,Accounts!$A$10:$A$84,Accounts!$B$10:$B$84),"Error!  Invalid Account Number"))</f>
        <v/>
      </c>
      <c r="L69" s="30">
        <f t="shared" si="0"/>
        <v>0</v>
      </c>
      <c r="M69" s="152">
        <f t="shared" si="5"/>
        <v>0</v>
      </c>
      <c r="N69" s="43"/>
      <c r="O69" s="92"/>
      <c r="P69" s="150"/>
      <c r="Q69" s="156">
        <f t="shared" si="7"/>
        <v>0</v>
      </c>
      <c r="R69" s="161">
        <f t="shared" si="4"/>
        <v>0</v>
      </c>
      <c r="S69" s="15">
        <f>SUMIF(Accounts!A$10:A$84,C69,Accounts!A$10:A$84)</f>
        <v>0</v>
      </c>
      <c r="T69" s="15">
        <f t="shared" si="6"/>
        <v>0</v>
      </c>
      <c r="U69" s="15">
        <f t="shared" si="3"/>
        <v>0</v>
      </c>
    </row>
    <row r="70" spans="1:21">
      <c r="A70" s="56"/>
      <c r="B70" s="3"/>
      <c r="C70" s="216"/>
      <c r="D70" s="102"/>
      <c r="E70" s="102"/>
      <c r="F70" s="103"/>
      <c r="G70" s="131"/>
      <c r="H70" s="2"/>
      <c r="I70" s="107">
        <f>IF(F70="",SUMIF(Accounts!$A$10:$A$84,C70,Accounts!$D$10:$D$84),0)</f>
        <v>0</v>
      </c>
      <c r="J70" s="30">
        <f>IF(H70&lt;&gt;"",ROUND(H70*(1-F70-I70),2),IF(SETUP!$C$10&lt;&gt;"Y",0,IF(SUMIF(Accounts!A$10:A$84,C70,Accounts!Q$10:Q$84)=1,0,ROUND((D70-E70)*(1-F70-I70)/SETUP!$C$13,2))))</f>
        <v>0</v>
      </c>
      <c r="K70" s="14" t="str">
        <f>IF(SUM(C70:H70)=0,"",IF(T70=0,LOOKUP(C70,Accounts!$A$10:$A$84,Accounts!$B$10:$B$84),"Error!  Invalid Account Number"))</f>
        <v/>
      </c>
      <c r="L70" s="30">
        <f t="shared" si="0"/>
        <v>0</v>
      </c>
      <c r="M70" s="152">
        <f t="shared" si="5"/>
        <v>0</v>
      </c>
      <c r="N70" s="43"/>
      <c r="O70" s="92"/>
      <c r="P70" s="150"/>
      <c r="Q70" s="156">
        <f t="shared" si="7"/>
        <v>0</v>
      </c>
      <c r="R70" s="161">
        <f t="shared" si="4"/>
        <v>0</v>
      </c>
      <c r="S70" s="15">
        <f>SUMIF(Accounts!A$10:A$84,C70,Accounts!A$10:A$84)</f>
        <v>0</v>
      </c>
      <c r="T70" s="15">
        <f t="shared" si="6"/>
        <v>0</v>
      </c>
      <c r="U70" s="15">
        <f t="shared" si="3"/>
        <v>0</v>
      </c>
    </row>
    <row r="71" spans="1:21">
      <c r="A71" s="56"/>
      <c r="B71" s="3"/>
      <c r="C71" s="216"/>
      <c r="D71" s="102"/>
      <c r="E71" s="102"/>
      <c r="F71" s="103"/>
      <c r="G71" s="131"/>
      <c r="H71" s="2"/>
      <c r="I71" s="107">
        <f>IF(F71="",SUMIF(Accounts!$A$10:$A$84,C71,Accounts!$D$10:$D$84),0)</f>
        <v>0</v>
      </c>
      <c r="J71" s="30">
        <f>IF(H71&lt;&gt;"",ROUND(H71*(1-F71-I71),2),IF(SETUP!$C$10&lt;&gt;"Y",0,IF(SUMIF(Accounts!A$10:A$84,C71,Accounts!Q$10:Q$84)=1,0,ROUND((D71-E71)*(1-F71-I71)/SETUP!$C$13,2))))</f>
        <v>0</v>
      </c>
      <c r="K71" s="14" t="str">
        <f>IF(SUM(C71:H71)=0,"",IF(T71=0,LOOKUP(C71,Accounts!$A$10:$A$84,Accounts!$B$10:$B$84),"Error!  Invalid Account Number"))</f>
        <v/>
      </c>
      <c r="L71" s="30">
        <f t="shared" si="0"/>
        <v>0</v>
      </c>
      <c r="M71" s="152">
        <f t="shared" si="5"/>
        <v>0</v>
      </c>
      <c r="N71" s="43"/>
      <c r="O71" s="92"/>
      <c r="P71" s="150"/>
      <c r="Q71" s="156">
        <f t="shared" si="7"/>
        <v>0</v>
      </c>
      <c r="R71" s="161">
        <f t="shared" si="4"/>
        <v>0</v>
      </c>
      <c r="S71" s="15">
        <f>SUMIF(Accounts!A$10:A$84,C71,Accounts!A$10:A$84)</f>
        <v>0</v>
      </c>
      <c r="T71" s="15">
        <f t="shared" si="6"/>
        <v>0</v>
      </c>
      <c r="U71" s="15">
        <f t="shared" si="3"/>
        <v>0</v>
      </c>
    </row>
    <row r="72" spans="1:21">
      <c r="A72" s="56"/>
      <c r="B72" s="3"/>
      <c r="C72" s="216"/>
      <c r="D72" s="102"/>
      <c r="E72" s="102"/>
      <c r="F72" s="103"/>
      <c r="G72" s="131"/>
      <c r="H72" s="2"/>
      <c r="I72" s="107">
        <f>IF(F72="",SUMIF(Accounts!$A$10:$A$84,C72,Accounts!$D$10:$D$84),0)</f>
        <v>0</v>
      </c>
      <c r="J72" s="30">
        <f>IF(H72&lt;&gt;"",ROUND(H72*(1-F72-I72),2),IF(SETUP!$C$10&lt;&gt;"Y",0,IF(SUMIF(Accounts!A$10:A$84,C72,Accounts!Q$10:Q$84)=1,0,ROUND((D72-E72)*(1-F72-I72)/SETUP!$C$13,2))))</f>
        <v>0</v>
      </c>
      <c r="K72" s="14" t="str">
        <f>IF(SUM(C72:H72)=0,"",IF(T72=0,LOOKUP(C72,Accounts!$A$10:$A$84,Accounts!$B$10:$B$84),"Error!  Invalid Account Number"))</f>
        <v/>
      </c>
      <c r="L72" s="30">
        <f t="shared" ref="L72:L135" si="8">D72-E72-J72-M72</f>
        <v>0</v>
      </c>
      <c r="M72" s="152">
        <f t="shared" si="5"/>
        <v>0</v>
      </c>
      <c r="N72" s="43"/>
      <c r="O72" s="92"/>
      <c r="P72" s="150"/>
      <c r="Q72" s="156">
        <f t="shared" si="7"/>
        <v>0</v>
      </c>
      <c r="R72" s="161">
        <f t="shared" si="4"/>
        <v>0</v>
      </c>
      <c r="S72" s="15">
        <f>SUMIF(Accounts!A$10:A$84,C72,Accounts!A$10:A$84)</f>
        <v>0</v>
      </c>
      <c r="T72" s="15">
        <f t="shared" si="6"/>
        <v>0</v>
      </c>
      <c r="U72" s="15">
        <f t="shared" ref="U72:U135" si="9">IF(OR(AND(D72-E72&lt;0,J72&gt;0),AND(D72-E72&gt;0,J72&lt;0)),1,0)</f>
        <v>0</v>
      </c>
    </row>
    <row r="73" spans="1:21">
      <c r="A73" s="56"/>
      <c r="B73" s="3"/>
      <c r="C73" s="216"/>
      <c r="D73" s="102"/>
      <c r="E73" s="102"/>
      <c r="F73" s="103"/>
      <c r="G73" s="131"/>
      <c r="H73" s="2"/>
      <c r="I73" s="107">
        <f>IF(F73="",SUMIF(Accounts!$A$10:$A$84,C73,Accounts!$D$10:$D$84),0)</f>
        <v>0</v>
      </c>
      <c r="J73" s="30">
        <f>IF(H73&lt;&gt;"",ROUND(H73*(1-F73-I73),2),IF(SETUP!$C$10&lt;&gt;"Y",0,IF(SUMIF(Accounts!A$10:A$84,C73,Accounts!Q$10:Q$84)=1,0,ROUND((D73-E73)*(1-F73-I73)/SETUP!$C$13,2))))</f>
        <v>0</v>
      </c>
      <c r="K73" s="14" t="str">
        <f>IF(SUM(C73:H73)=0,"",IF(T73=0,LOOKUP(C73,Accounts!$A$10:$A$84,Accounts!$B$10:$B$84),"Error!  Invalid Account Number"))</f>
        <v/>
      </c>
      <c r="L73" s="30">
        <f t="shared" si="8"/>
        <v>0</v>
      </c>
      <c r="M73" s="152">
        <f t="shared" si="5"/>
        <v>0</v>
      </c>
      <c r="N73" s="43"/>
      <c r="O73" s="92"/>
      <c r="P73" s="150"/>
      <c r="Q73" s="156">
        <f t="shared" si="7"/>
        <v>0</v>
      </c>
      <c r="R73" s="161">
        <f t="shared" ref="R73:R136" si="10">J73+Q73</f>
        <v>0</v>
      </c>
      <c r="S73" s="15">
        <f>SUMIF(Accounts!A$10:A$84,C73,Accounts!A$10:A$84)</f>
        <v>0</v>
      </c>
      <c r="T73" s="15">
        <f t="shared" si="6"/>
        <v>0</v>
      </c>
      <c r="U73" s="15">
        <f t="shared" si="9"/>
        <v>0</v>
      </c>
    </row>
    <row r="74" spans="1:21">
      <c r="A74" s="56"/>
      <c r="B74" s="3"/>
      <c r="C74" s="216"/>
      <c r="D74" s="102"/>
      <c r="E74" s="102"/>
      <c r="F74" s="103"/>
      <c r="G74" s="131"/>
      <c r="H74" s="2"/>
      <c r="I74" s="107">
        <f>IF(F74="",SUMIF(Accounts!$A$10:$A$84,C74,Accounts!$D$10:$D$84),0)</f>
        <v>0</v>
      </c>
      <c r="J74" s="30">
        <f>IF(H74&lt;&gt;"",ROUND(H74*(1-F74-I74),2),IF(SETUP!$C$10&lt;&gt;"Y",0,IF(SUMIF(Accounts!A$10:A$84,C74,Accounts!Q$10:Q$84)=1,0,ROUND((D74-E74)*(1-F74-I74)/SETUP!$C$13,2))))</f>
        <v>0</v>
      </c>
      <c r="K74" s="14" t="str">
        <f>IF(SUM(C74:H74)=0,"",IF(T74=0,LOOKUP(C74,Accounts!$A$10:$A$84,Accounts!$B$10:$B$84),"Error!  Invalid Account Number"))</f>
        <v/>
      </c>
      <c r="L74" s="30">
        <f t="shared" si="8"/>
        <v>0</v>
      </c>
      <c r="M74" s="152">
        <f t="shared" ref="M74:M137" si="11">ROUND((D74-E74)*(F74+I74),2)</f>
        <v>0</v>
      </c>
      <c r="N74" s="43"/>
      <c r="O74" s="92"/>
      <c r="P74" s="150"/>
      <c r="Q74" s="156">
        <f t="shared" si="7"/>
        <v>0</v>
      </c>
      <c r="R74" s="161">
        <f t="shared" si="10"/>
        <v>0</v>
      </c>
      <c r="S74" s="15">
        <f>SUMIF(Accounts!A$10:A$84,C74,Accounts!A$10:A$84)</f>
        <v>0</v>
      </c>
      <c r="T74" s="15">
        <f t="shared" ref="T74:T137" si="12">IF(AND(SUM(D74:H74)&lt;&gt;0,C74=0),1,IF(S74=C74,0,1))</f>
        <v>0</v>
      </c>
      <c r="U74" s="15">
        <f t="shared" si="9"/>
        <v>0</v>
      </c>
    </row>
    <row r="75" spans="1:21">
      <c r="A75" s="56"/>
      <c r="B75" s="3"/>
      <c r="C75" s="216"/>
      <c r="D75" s="102"/>
      <c r="E75" s="102"/>
      <c r="F75" s="103"/>
      <c r="G75" s="131"/>
      <c r="H75" s="2"/>
      <c r="I75" s="107">
        <f>IF(F75="",SUMIF(Accounts!$A$10:$A$84,C75,Accounts!$D$10:$D$84),0)</f>
        <v>0</v>
      </c>
      <c r="J75" s="30">
        <f>IF(H75&lt;&gt;"",ROUND(H75*(1-F75-I75),2),IF(SETUP!$C$10&lt;&gt;"Y",0,IF(SUMIF(Accounts!A$10:A$84,C75,Accounts!Q$10:Q$84)=1,0,ROUND((D75-E75)*(1-F75-I75)/SETUP!$C$13,2))))</f>
        <v>0</v>
      </c>
      <c r="K75" s="14" t="str">
        <f>IF(SUM(C75:H75)=0,"",IF(T75=0,LOOKUP(C75,Accounts!$A$10:$A$84,Accounts!$B$10:$B$84),"Error!  Invalid Account Number"))</f>
        <v/>
      </c>
      <c r="L75" s="30">
        <f t="shared" si="8"/>
        <v>0</v>
      </c>
      <c r="M75" s="152">
        <f t="shared" si="11"/>
        <v>0</v>
      </c>
      <c r="N75" s="43"/>
      <c r="O75" s="92"/>
      <c r="P75" s="150"/>
      <c r="Q75" s="156">
        <f t="shared" ref="Q75:Q138" si="13">IF(AND(C75&gt;=101,C75&lt;=120),-J75,0)</f>
        <v>0</v>
      </c>
      <c r="R75" s="161">
        <f t="shared" si="10"/>
        <v>0</v>
      </c>
      <c r="S75" s="15">
        <f>SUMIF(Accounts!A$10:A$84,C75,Accounts!A$10:A$84)</f>
        <v>0</v>
      </c>
      <c r="T75" s="15">
        <f t="shared" si="12"/>
        <v>0</v>
      </c>
      <c r="U75" s="15">
        <f t="shared" si="9"/>
        <v>0</v>
      </c>
    </row>
    <row r="76" spans="1:21">
      <c r="A76" s="56"/>
      <c r="B76" s="3"/>
      <c r="C76" s="216"/>
      <c r="D76" s="102"/>
      <c r="E76" s="102"/>
      <c r="F76" s="103"/>
      <c r="G76" s="131"/>
      <c r="H76" s="2"/>
      <c r="I76" s="107">
        <f>IF(F76="",SUMIF(Accounts!$A$10:$A$84,C76,Accounts!$D$10:$D$84),0)</f>
        <v>0</v>
      </c>
      <c r="J76" s="30">
        <f>IF(H76&lt;&gt;"",ROUND(H76*(1-F76-I76),2),IF(SETUP!$C$10&lt;&gt;"Y",0,IF(SUMIF(Accounts!A$10:A$84,C76,Accounts!Q$10:Q$84)=1,0,ROUND((D76-E76)*(1-F76-I76)/SETUP!$C$13,2))))</f>
        <v>0</v>
      </c>
      <c r="K76" s="14" t="str">
        <f>IF(SUM(C76:H76)=0,"",IF(T76=0,LOOKUP(C76,Accounts!$A$10:$A$84,Accounts!$B$10:$B$84),"Error!  Invalid Account Number"))</f>
        <v/>
      </c>
      <c r="L76" s="30">
        <f t="shared" si="8"/>
        <v>0</v>
      </c>
      <c r="M76" s="152">
        <f t="shared" si="11"/>
        <v>0</v>
      </c>
      <c r="N76" s="43"/>
      <c r="O76" s="92"/>
      <c r="P76" s="150"/>
      <c r="Q76" s="156">
        <f t="shared" si="13"/>
        <v>0</v>
      </c>
      <c r="R76" s="161">
        <f t="shared" si="10"/>
        <v>0</v>
      </c>
      <c r="S76" s="15">
        <f>SUMIF(Accounts!A$10:A$84,C76,Accounts!A$10:A$84)</f>
        <v>0</v>
      </c>
      <c r="T76" s="15">
        <f t="shared" si="12"/>
        <v>0</v>
      </c>
      <c r="U76" s="15">
        <f t="shared" si="9"/>
        <v>0</v>
      </c>
    </row>
    <row r="77" spans="1:21">
      <c r="A77" s="56"/>
      <c r="B77" s="3"/>
      <c r="C77" s="216"/>
      <c r="D77" s="102"/>
      <c r="E77" s="102"/>
      <c r="F77" s="103"/>
      <c r="G77" s="131"/>
      <c r="H77" s="2"/>
      <c r="I77" s="107">
        <f>IF(F77="",SUMIF(Accounts!$A$10:$A$84,C77,Accounts!$D$10:$D$84),0)</f>
        <v>0</v>
      </c>
      <c r="J77" s="30">
        <f>IF(H77&lt;&gt;"",ROUND(H77*(1-F77-I77),2),IF(SETUP!$C$10&lt;&gt;"Y",0,IF(SUMIF(Accounts!A$10:A$84,C77,Accounts!Q$10:Q$84)=1,0,ROUND((D77-E77)*(1-F77-I77)/SETUP!$C$13,2))))</f>
        <v>0</v>
      </c>
      <c r="K77" s="14" t="str">
        <f>IF(SUM(C77:H77)=0,"",IF(T77=0,LOOKUP(C77,Accounts!$A$10:$A$84,Accounts!$B$10:$B$84),"Error!  Invalid Account Number"))</f>
        <v/>
      </c>
      <c r="L77" s="30">
        <f t="shared" si="8"/>
        <v>0</v>
      </c>
      <c r="M77" s="152">
        <f t="shared" si="11"/>
        <v>0</v>
      </c>
      <c r="N77" s="43"/>
      <c r="O77" s="92"/>
      <c r="P77" s="150"/>
      <c r="Q77" s="156">
        <f t="shared" si="13"/>
        <v>0</v>
      </c>
      <c r="R77" s="161">
        <f t="shared" si="10"/>
        <v>0</v>
      </c>
      <c r="S77" s="15">
        <f>SUMIF(Accounts!A$10:A$84,C77,Accounts!A$10:A$84)</f>
        <v>0</v>
      </c>
      <c r="T77" s="15">
        <f t="shared" si="12"/>
        <v>0</v>
      </c>
      <c r="U77" s="15">
        <f t="shared" si="9"/>
        <v>0</v>
      </c>
    </row>
    <row r="78" spans="1:21">
      <c r="A78" s="56"/>
      <c r="B78" s="3"/>
      <c r="C78" s="216"/>
      <c r="D78" s="102"/>
      <c r="E78" s="102"/>
      <c r="F78" s="103"/>
      <c r="G78" s="131"/>
      <c r="H78" s="2"/>
      <c r="I78" s="107">
        <f>IF(F78="",SUMIF(Accounts!$A$10:$A$84,C78,Accounts!$D$10:$D$84),0)</f>
        <v>0</v>
      </c>
      <c r="J78" s="30">
        <f>IF(H78&lt;&gt;"",ROUND(H78*(1-F78-I78),2),IF(SETUP!$C$10&lt;&gt;"Y",0,IF(SUMIF(Accounts!A$10:A$84,C78,Accounts!Q$10:Q$84)=1,0,ROUND((D78-E78)*(1-F78-I78)/SETUP!$C$13,2))))</f>
        <v>0</v>
      </c>
      <c r="K78" s="14" t="str">
        <f>IF(SUM(C78:H78)=0,"",IF(T78=0,LOOKUP(C78,Accounts!$A$10:$A$84,Accounts!$B$10:$B$84),"Error!  Invalid Account Number"))</f>
        <v/>
      </c>
      <c r="L78" s="30">
        <f t="shared" si="8"/>
        <v>0</v>
      </c>
      <c r="M78" s="152">
        <f t="shared" si="11"/>
        <v>0</v>
      </c>
      <c r="N78" s="43"/>
      <c r="O78" s="92"/>
      <c r="P78" s="150"/>
      <c r="Q78" s="156">
        <f t="shared" si="13"/>
        <v>0</v>
      </c>
      <c r="R78" s="161">
        <f t="shared" si="10"/>
        <v>0</v>
      </c>
      <c r="S78" s="15">
        <f>SUMIF(Accounts!A$10:A$84,C78,Accounts!A$10:A$84)</f>
        <v>0</v>
      </c>
      <c r="T78" s="15">
        <f t="shared" si="12"/>
        <v>0</v>
      </c>
      <c r="U78" s="15">
        <f t="shared" si="9"/>
        <v>0</v>
      </c>
    </row>
    <row r="79" spans="1:21">
      <c r="A79" s="56"/>
      <c r="B79" s="3"/>
      <c r="C79" s="216"/>
      <c r="D79" s="102"/>
      <c r="E79" s="102"/>
      <c r="F79" s="103"/>
      <c r="G79" s="131"/>
      <c r="H79" s="2"/>
      <c r="I79" s="107">
        <f>IF(F79="",SUMIF(Accounts!$A$10:$A$84,C79,Accounts!$D$10:$D$84),0)</f>
        <v>0</v>
      </c>
      <c r="J79" s="30">
        <f>IF(H79&lt;&gt;"",ROUND(H79*(1-F79-I79),2),IF(SETUP!$C$10&lt;&gt;"Y",0,IF(SUMIF(Accounts!A$10:A$84,C79,Accounts!Q$10:Q$84)=1,0,ROUND((D79-E79)*(1-F79-I79)/SETUP!$C$13,2))))</f>
        <v>0</v>
      </c>
      <c r="K79" s="14" t="str">
        <f>IF(SUM(C79:H79)=0,"",IF(T79=0,LOOKUP(C79,Accounts!$A$10:$A$84,Accounts!$B$10:$B$84),"Error!  Invalid Account Number"))</f>
        <v/>
      </c>
      <c r="L79" s="30">
        <f t="shared" si="8"/>
        <v>0</v>
      </c>
      <c r="M79" s="152">
        <f t="shared" si="11"/>
        <v>0</v>
      </c>
      <c r="N79" s="43"/>
      <c r="O79" s="92"/>
      <c r="P79" s="150"/>
      <c r="Q79" s="156">
        <f t="shared" si="13"/>
        <v>0</v>
      </c>
      <c r="R79" s="161">
        <f t="shared" si="10"/>
        <v>0</v>
      </c>
      <c r="S79" s="15">
        <f>SUMIF(Accounts!A$10:A$84,C79,Accounts!A$10:A$84)</f>
        <v>0</v>
      </c>
      <c r="T79" s="15">
        <f t="shared" si="12"/>
        <v>0</v>
      </c>
      <c r="U79" s="15">
        <f t="shared" si="9"/>
        <v>0</v>
      </c>
    </row>
    <row r="80" spans="1:21">
      <c r="A80" s="56"/>
      <c r="B80" s="3"/>
      <c r="C80" s="216"/>
      <c r="D80" s="102"/>
      <c r="E80" s="102"/>
      <c r="F80" s="103"/>
      <c r="G80" s="131"/>
      <c r="H80" s="2"/>
      <c r="I80" s="107">
        <f>IF(F80="",SUMIF(Accounts!$A$10:$A$84,C80,Accounts!$D$10:$D$84),0)</f>
        <v>0</v>
      </c>
      <c r="J80" s="30">
        <f>IF(H80&lt;&gt;"",ROUND(H80*(1-F80-I80),2),IF(SETUP!$C$10&lt;&gt;"Y",0,IF(SUMIF(Accounts!A$10:A$84,C80,Accounts!Q$10:Q$84)=1,0,ROUND((D80-E80)*(1-F80-I80)/SETUP!$C$13,2))))</f>
        <v>0</v>
      </c>
      <c r="K80" s="14" t="str">
        <f>IF(SUM(C80:H80)=0,"",IF(T80=0,LOOKUP(C80,Accounts!$A$10:$A$84,Accounts!$B$10:$B$84),"Error!  Invalid Account Number"))</f>
        <v/>
      </c>
      <c r="L80" s="30">
        <f t="shared" si="8"/>
        <v>0</v>
      </c>
      <c r="M80" s="152">
        <f t="shared" si="11"/>
        <v>0</v>
      </c>
      <c r="N80" s="43"/>
      <c r="O80" s="92"/>
      <c r="P80" s="150"/>
      <c r="Q80" s="156">
        <f t="shared" si="13"/>
        <v>0</v>
      </c>
      <c r="R80" s="161">
        <f t="shared" si="10"/>
        <v>0</v>
      </c>
      <c r="S80" s="15">
        <f>SUMIF(Accounts!A$10:A$84,C80,Accounts!A$10:A$84)</f>
        <v>0</v>
      </c>
      <c r="T80" s="15">
        <f t="shared" si="12"/>
        <v>0</v>
      </c>
      <c r="U80" s="15">
        <f t="shared" si="9"/>
        <v>0</v>
      </c>
    </row>
    <row r="81" spans="1:21">
      <c r="A81" s="56"/>
      <c r="B81" s="3"/>
      <c r="C81" s="216"/>
      <c r="D81" s="102"/>
      <c r="E81" s="102"/>
      <c r="F81" s="103"/>
      <c r="G81" s="131"/>
      <c r="H81" s="2"/>
      <c r="I81" s="107">
        <f>IF(F81="",SUMIF(Accounts!$A$10:$A$84,C81,Accounts!$D$10:$D$84),0)</f>
        <v>0</v>
      </c>
      <c r="J81" s="30">
        <f>IF(H81&lt;&gt;"",ROUND(H81*(1-F81-I81),2),IF(SETUP!$C$10&lt;&gt;"Y",0,IF(SUMIF(Accounts!A$10:A$84,C81,Accounts!Q$10:Q$84)=1,0,ROUND((D81-E81)*(1-F81-I81)/SETUP!$C$13,2))))</f>
        <v>0</v>
      </c>
      <c r="K81" s="14" t="str">
        <f>IF(SUM(C81:H81)=0,"",IF(T81=0,LOOKUP(C81,Accounts!$A$10:$A$84,Accounts!$B$10:$B$84),"Error!  Invalid Account Number"))</f>
        <v/>
      </c>
      <c r="L81" s="30">
        <f t="shared" si="8"/>
        <v>0</v>
      </c>
      <c r="M81" s="152">
        <f t="shared" si="11"/>
        <v>0</v>
      </c>
      <c r="N81" s="43"/>
      <c r="O81" s="92"/>
      <c r="P81" s="150"/>
      <c r="Q81" s="156">
        <f t="shared" si="13"/>
        <v>0</v>
      </c>
      <c r="R81" s="161">
        <f t="shared" si="10"/>
        <v>0</v>
      </c>
      <c r="S81" s="15">
        <f>SUMIF(Accounts!A$10:A$84,C81,Accounts!A$10:A$84)</f>
        <v>0</v>
      </c>
      <c r="T81" s="15">
        <f t="shared" si="12"/>
        <v>0</v>
      </c>
      <c r="U81" s="15">
        <f t="shared" si="9"/>
        <v>0</v>
      </c>
    </row>
    <row r="82" spans="1:21">
      <c r="A82" s="56"/>
      <c r="B82" s="3"/>
      <c r="C82" s="216"/>
      <c r="D82" s="102"/>
      <c r="E82" s="102"/>
      <c r="F82" s="103"/>
      <c r="G82" s="131"/>
      <c r="H82" s="2"/>
      <c r="I82" s="107">
        <f>IF(F82="",SUMIF(Accounts!$A$10:$A$84,C82,Accounts!$D$10:$D$84),0)</f>
        <v>0</v>
      </c>
      <c r="J82" s="30">
        <f>IF(H82&lt;&gt;"",ROUND(H82*(1-F82-I82),2),IF(SETUP!$C$10&lt;&gt;"Y",0,IF(SUMIF(Accounts!A$10:A$84,C82,Accounts!Q$10:Q$84)=1,0,ROUND((D82-E82)*(1-F82-I82)/SETUP!$C$13,2))))</f>
        <v>0</v>
      </c>
      <c r="K82" s="14" t="str">
        <f>IF(SUM(C82:H82)=0,"",IF(T82=0,LOOKUP(C82,Accounts!$A$10:$A$84,Accounts!$B$10:$B$84),"Error!  Invalid Account Number"))</f>
        <v/>
      </c>
      <c r="L82" s="30">
        <f t="shared" si="8"/>
        <v>0</v>
      </c>
      <c r="M82" s="152">
        <f t="shared" si="11"/>
        <v>0</v>
      </c>
      <c r="N82" s="43"/>
      <c r="O82" s="92"/>
      <c r="P82" s="150"/>
      <c r="Q82" s="156">
        <f t="shared" si="13"/>
        <v>0</v>
      </c>
      <c r="R82" s="161">
        <f t="shared" si="10"/>
        <v>0</v>
      </c>
      <c r="S82" s="15">
        <f>SUMIF(Accounts!A$10:A$84,C82,Accounts!A$10:A$84)</f>
        <v>0</v>
      </c>
      <c r="T82" s="15">
        <f t="shared" si="12"/>
        <v>0</v>
      </c>
      <c r="U82" s="15">
        <f t="shared" si="9"/>
        <v>0</v>
      </c>
    </row>
    <row r="83" spans="1:21">
      <c r="A83" s="56"/>
      <c r="B83" s="3"/>
      <c r="C83" s="216"/>
      <c r="D83" s="102"/>
      <c r="E83" s="102"/>
      <c r="F83" s="103"/>
      <c r="G83" s="131"/>
      <c r="H83" s="2"/>
      <c r="I83" s="107">
        <f>IF(F83="",SUMIF(Accounts!$A$10:$A$84,C83,Accounts!$D$10:$D$84),0)</f>
        <v>0</v>
      </c>
      <c r="J83" s="30">
        <f>IF(H83&lt;&gt;"",ROUND(H83*(1-F83-I83),2),IF(SETUP!$C$10&lt;&gt;"Y",0,IF(SUMIF(Accounts!A$10:A$84,C83,Accounts!Q$10:Q$84)=1,0,ROUND((D83-E83)*(1-F83-I83)/SETUP!$C$13,2))))</f>
        <v>0</v>
      </c>
      <c r="K83" s="14" t="str">
        <f>IF(SUM(C83:H83)=0,"",IF(T83=0,LOOKUP(C83,Accounts!$A$10:$A$84,Accounts!$B$10:$B$84),"Error!  Invalid Account Number"))</f>
        <v/>
      </c>
      <c r="L83" s="30">
        <f t="shared" si="8"/>
        <v>0</v>
      </c>
      <c r="M83" s="152">
        <f t="shared" si="11"/>
        <v>0</v>
      </c>
      <c r="N83" s="43"/>
      <c r="O83" s="92"/>
      <c r="P83" s="150"/>
      <c r="Q83" s="156">
        <f t="shared" si="13"/>
        <v>0</v>
      </c>
      <c r="R83" s="161">
        <f t="shared" si="10"/>
        <v>0</v>
      </c>
      <c r="S83" s="15">
        <f>SUMIF(Accounts!A$10:A$84,C83,Accounts!A$10:A$84)</f>
        <v>0</v>
      </c>
      <c r="T83" s="15">
        <f t="shared" si="12"/>
        <v>0</v>
      </c>
      <c r="U83" s="15">
        <f t="shared" si="9"/>
        <v>0</v>
      </c>
    </row>
    <row r="84" spans="1:21">
      <c r="A84" s="56"/>
      <c r="B84" s="3"/>
      <c r="C84" s="216"/>
      <c r="D84" s="102"/>
      <c r="E84" s="102"/>
      <c r="F84" s="103"/>
      <c r="G84" s="131"/>
      <c r="H84" s="2"/>
      <c r="I84" s="107">
        <f>IF(F84="",SUMIF(Accounts!$A$10:$A$84,C84,Accounts!$D$10:$D$84),0)</f>
        <v>0</v>
      </c>
      <c r="J84" s="30">
        <f>IF(H84&lt;&gt;"",ROUND(H84*(1-F84-I84),2),IF(SETUP!$C$10&lt;&gt;"Y",0,IF(SUMIF(Accounts!A$10:A$84,C84,Accounts!Q$10:Q$84)=1,0,ROUND((D84-E84)*(1-F84-I84)/SETUP!$C$13,2))))</f>
        <v>0</v>
      </c>
      <c r="K84" s="14" t="str">
        <f>IF(SUM(C84:H84)=0,"",IF(T84=0,LOOKUP(C84,Accounts!$A$10:$A$84,Accounts!$B$10:$B$84),"Error!  Invalid Account Number"))</f>
        <v/>
      </c>
      <c r="L84" s="30">
        <f t="shared" si="8"/>
        <v>0</v>
      </c>
      <c r="M84" s="152">
        <f t="shared" si="11"/>
        <v>0</v>
      </c>
      <c r="N84" s="43"/>
      <c r="O84" s="92"/>
      <c r="P84" s="150"/>
      <c r="Q84" s="156">
        <f t="shared" si="13"/>
        <v>0</v>
      </c>
      <c r="R84" s="161">
        <f t="shared" si="10"/>
        <v>0</v>
      </c>
      <c r="S84" s="15">
        <f>SUMIF(Accounts!A$10:A$84,C84,Accounts!A$10:A$84)</f>
        <v>0</v>
      </c>
      <c r="T84" s="15">
        <f t="shared" si="12"/>
        <v>0</v>
      </c>
      <c r="U84" s="15">
        <f t="shared" si="9"/>
        <v>0</v>
      </c>
    </row>
    <row r="85" spans="1:21">
      <c r="A85" s="56"/>
      <c r="B85" s="3"/>
      <c r="C85" s="216"/>
      <c r="D85" s="102"/>
      <c r="E85" s="102"/>
      <c r="F85" s="103"/>
      <c r="G85" s="131"/>
      <c r="H85" s="2"/>
      <c r="I85" s="107">
        <f>IF(F85="",SUMIF(Accounts!$A$10:$A$84,C85,Accounts!$D$10:$D$84),0)</f>
        <v>0</v>
      </c>
      <c r="J85" s="30">
        <f>IF(H85&lt;&gt;"",ROUND(H85*(1-F85-I85),2),IF(SETUP!$C$10&lt;&gt;"Y",0,IF(SUMIF(Accounts!A$10:A$84,C85,Accounts!Q$10:Q$84)=1,0,ROUND((D85-E85)*(1-F85-I85)/SETUP!$C$13,2))))</f>
        <v>0</v>
      </c>
      <c r="K85" s="14" t="str">
        <f>IF(SUM(C85:H85)=0,"",IF(T85=0,LOOKUP(C85,Accounts!$A$10:$A$84,Accounts!$B$10:$B$84),"Error!  Invalid Account Number"))</f>
        <v/>
      </c>
      <c r="L85" s="30">
        <f t="shared" si="8"/>
        <v>0</v>
      </c>
      <c r="M85" s="152">
        <f t="shared" si="11"/>
        <v>0</v>
      </c>
      <c r="N85" s="43"/>
      <c r="O85" s="92"/>
      <c r="P85" s="150"/>
      <c r="Q85" s="156">
        <f t="shared" si="13"/>
        <v>0</v>
      </c>
      <c r="R85" s="161">
        <f t="shared" si="10"/>
        <v>0</v>
      </c>
      <c r="S85" s="15">
        <f>SUMIF(Accounts!A$10:A$84,C85,Accounts!A$10:A$84)</f>
        <v>0</v>
      </c>
      <c r="T85" s="15">
        <f t="shared" si="12"/>
        <v>0</v>
      </c>
      <c r="U85" s="15">
        <f t="shared" si="9"/>
        <v>0</v>
      </c>
    </row>
    <row r="86" spans="1:21">
      <c r="A86" s="56"/>
      <c r="B86" s="3"/>
      <c r="C86" s="216"/>
      <c r="D86" s="102"/>
      <c r="E86" s="102"/>
      <c r="F86" s="103"/>
      <c r="G86" s="131"/>
      <c r="H86" s="2"/>
      <c r="I86" s="107">
        <f>IF(F86="",SUMIF(Accounts!$A$10:$A$84,C86,Accounts!$D$10:$D$84),0)</f>
        <v>0</v>
      </c>
      <c r="J86" s="30">
        <f>IF(H86&lt;&gt;"",ROUND(H86*(1-F86-I86),2),IF(SETUP!$C$10&lt;&gt;"Y",0,IF(SUMIF(Accounts!A$10:A$84,C86,Accounts!Q$10:Q$84)=1,0,ROUND((D86-E86)*(1-F86-I86)/SETUP!$C$13,2))))</f>
        <v>0</v>
      </c>
      <c r="K86" s="14" t="str">
        <f>IF(SUM(C86:H86)=0,"",IF(T86=0,LOOKUP(C86,Accounts!$A$10:$A$84,Accounts!$B$10:$B$84),"Error!  Invalid Account Number"))</f>
        <v/>
      </c>
      <c r="L86" s="30">
        <f t="shared" si="8"/>
        <v>0</v>
      </c>
      <c r="M86" s="152">
        <f t="shared" si="11"/>
        <v>0</v>
      </c>
      <c r="N86" s="43"/>
      <c r="O86" s="92"/>
      <c r="P86" s="150"/>
      <c r="Q86" s="156">
        <f t="shared" si="13"/>
        <v>0</v>
      </c>
      <c r="R86" s="161">
        <f t="shared" si="10"/>
        <v>0</v>
      </c>
      <c r="S86" s="15">
        <f>SUMIF(Accounts!A$10:A$84,C86,Accounts!A$10:A$84)</f>
        <v>0</v>
      </c>
      <c r="T86" s="15">
        <f t="shared" si="12"/>
        <v>0</v>
      </c>
      <c r="U86" s="15">
        <f t="shared" si="9"/>
        <v>0</v>
      </c>
    </row>
    <row r="87" spans="1:21">
      <c r="A87" s="56"/>
      <c r="B87" s="3"/>
      <c r="C87" s="216"/>
      <c r="D87" s="102"/>
      <c r="E87" s="102"/>
      <c r="F87" s="103"/>
      <c r="G87" s="131"/>
      <c r="H87" s="2"/>
      <c r="I87" s="107">
        <f>IF(F87="",SUMIF(Accounts!$A$10:$A$84,C87,Accounts!$D$10:$D$84),0)</f>
        <v>0</v>
      </c>
      <c r="J87" s="30">
        <f>IF(H87&lt;&gt;"",ROUND(H87*(1-F87-I87),2),IF(SETUP!$C$10&lt;&gt;"Y",0,IF(SUMIF(Accounts!A$10:A$84,C87,Accounts!Q$10:Q$84)=1,0,ROUND((D87-E87)*(1-F87-I87)/SETUP!$C$13,2))))</f>
        <v>0</v>
      </c>
      <c r="K87" s="14" t="str">
        <f>IF(SUM(C87:H87)=0,"",IF(T87=0,LOOKUP(C87,Accounts!$A$10:$A$84,Accounts!$B$10:$B$84),"Error!  Invalid Account Number"))</f>
        <v/>
      </c>
      <c r="L87" s="30">
        <f t="shared" si="8"/>
        <v>0</v>
      </c>
      <c r="M87" s="152">
        <f t="shared" si="11"/>
        <v>0</v>
      </c>
      <c r="N87" s="43"/>
      <c r="O87" s="92"/>
      <c r="P87" s="150"/>
      <c r="Q87" s="156">
        <f t="shared" si="13"/>
        <v>0</v>
      </c>
      <c r="R87" s="161">
        <f t="shared" si="10"/>
        <v>0</v>
      </c>
      <c r="S87" s="15">
        <f>SUMIF(Accounts!A$10:A$84,C87,Accounts!A$10:A$84)</f>
        <v>0</v>
      </c>
      <c r="T87" s="15">
        <f t="shared" si="12"/>
        <v>0</v>
      </c>
      <c r="U87" s="15">
        <f t="shared" si="9"/>
        <v>0</v>
      </c>
    </row>
    <row r="88" spans="1:21">
      <c r="A88" s="56"/>
      <c r="B88" s="3"/>
      <c r="C88" s="216"/>
      <c r="D88" s="102"/>
      <c r="E88" s="102"/>
      <c r="F88" s="103"/>
      <c r="G88" s="131"/>
      <c r="H88" s="2"/>
      <c r="I88" s="107">
        <f>IF(F88="",SUMIF(Accounts!$A$10:$A$84,C88,Accounts!$D$10:$D$84),0)</f>
        <v>0</v>
      </c>
      <c r="J88" s="30">
        <f>IF(H88&lt;&gt;"",ROUND(H88*(1-F88-I88),2),IF(SETUP!$C$10&lt;&gt;"Y",0,IF(SUMIF(Accounts!A$10:A$84,C88,Accounts!Q$10:Q$84)=1,0,ROUND((D88-E88)*(1-F88-I88)/SETUP!$C$13,2))))</f>
        <v>0</v>
      </c>
      <c r="K88" s="14" t="str">
        <f>IF(SUM(C88:H88)=0,"",IF(T88=0,LOOKUP(C88,Accounts!$A$10:$A$84,Accounts!$B$10:$B$84),"Error!  Invalid Account Number"))</f>
        <v/>
      </c>
      <c r="L88" s="30">
        <f t="shared" si="8"/>
        <v>0</v>
      </c>
      <c r="M88" s="152">
        <f t="shared" si="11"/>
        <v>0</v>
      </c>
      <c r="N88" s="43"/>
      <c r="O88" s="92"/>
      <c r="P88" s="150"/>
      <c r="Q88" s="156">
        <f t="shared" si="13"/>
        <v>0</v>
      </c>
      <c r="R88" s="161">
        <f t="shared" si="10"/>
        <v>0</v>
      </c>
      <c r="S88" s="15">
        <f>SUMIF(Accounts!A$10:A$84,C88,Accounts!A$10:A$84)</f>
        <v>0</v>
      </c>
      <c r="T88" s="15">
        <f t="shared" si="12"/>
        <v>0</v>
      </c>
      <c r="U88" s="15">
        <f t="shared" si="9"/>
        <v>0</v>
      </c>
    </row>
    <row r="89" spans="1:21">
      <c r="A89" s="56"/>
      <c r="B89" s="3"/>
      <c r="C89" s="216"/>
      <c r="D89" s="102"/>
      <c r="E89" s="102"/>
      <c r="F89" s="103"/>
      <c r="G89" s="131"/>
      <c r="H89" s="2"/>
      <c r="I89" s="107">
        <f>IF(F89="",SUMIF(Accounts!$A$10:$A$84,C89,Accounts!$D$10:$D$84),0)</f>
        <v>0</v>
      </c>
      <c r="J89" s="30">
        <f>IF(H89&lt;&gt;"",ROUND(H89*(1-F89-I89),2),IF(SETUP!$C$10&lt;&gt;"Y",0,IF(SUMIF(Accounts!A$10:A$84,C89,Accounts!Q$10:Q$84)=1,0,ROUND((D89-E89)*(1-F89-I89)/SETUP!$C$13,2))))</f>
        <v>0</v>
      </c>
      <c r="K89" s="14" t="str">
        <f>IF(SUM(C89:H89)=0,"",IF(T89=0,LOOKUP(C89,Accounts!$A$10:$A$84,Accounts!$B$10:$B$84),"Error!  Invalid Account Number"))</f>
        <v/>
      </c>
      <c r="L89" s="30">
        <f t="shared" si="8"/>
        <v>0</v>
      </c>
      <c r="M89" s="152">
        <f t="shared" si="11"/>
        <v>0</v>
      </c>
      <c r="N89" s="43"/>
      <c r="O89" s="92"/>
      <c r="P89" s="150"/>
      <c r="Q89" s="156">
        <f t="shared" si="13"/>
        <v>0</v>
      </c>
      <c r="R89" s="161">
        <f t="shared" si="10"/>
        <v>0</v>
      </c>
      <c r="S89" s="15">
        <f>SUMIF(Accounts!A$10:A$84,C89,Accounts!A$10:A$84)</f>
        <v>0</v>
      </c>
      <c r="T89" s="15">
        <f t="shared" si="12"/>
        <v>0</v>
      </c>
      <c r="U89" s="15">
        <f t="shared" si="9"/>
        <v>0</v>
      </c>
    </row>
    <row r="90" spans="1:21">
      <c r="A90" s="56"/>
      <c r="B90" s="3"/>
      <c r="C90" s="216"/>
      <c r="D90" s="102"/>
      <c r="E90" s="102"/>
      <c r="F90" s="103"/>
      <c r="G90" s="131"/>
      <c r="H90" s="2"/>
      <c r="I90" s="107">
        <f>IF(F90="",SUMIF(Accounts!$A$10:$A$84,C90,Accounts!$D$10:$D$84),0)</f>
        <v>0</v>
      </c>
      <c r="J90" s="30">
        <f>IF(H90&lt;&gt;"",ROUND(H90*(1-F90-I90),2),IF(SETUP!$C$10&lt;&gt;"Y",0,IF(SUMIF(Accounts!A$10:A$84,C90,Accounts!Q$10:Q$84)=1,0,ROUND((D90-E90)*(1-F90-I90)/SETUP!$C$13,2))))</f>
        <v>0</v>
      </c>
      <c r="K90" s="14" t="str">
        <f>IF(SUM(C90:H90)=0,"",IF(T90=0,LOOKUP(C90,Accounts!$A$10:$A$84,Accounts!$B$10:$B$84),"Error!  Invalid Account Number"))</f>
        <v/>
      </c>
      <c r="L90" s="30">
        <f t="shared" si="8"/>
        <v>0</v>
      </c>
      <c r="M90" s="152">
        <f t="shared" si="11"/>
        <v>0</v>
      </c>
      <c r="N90" s="43"/>
      <c r="O90" s="92"/>
      <c r="P90" s="150"/>
      <c r="Q90" s="156">
        <f t="shared" si="13"/>
        <v>0</v>
      </c>
      <c r="R90" s="161">
        <f t="shared" si="10"/>
        <v>0</v>
      </c>
      <c r="S90" s="15">
        <f>SUMIF(Accounts!A$10:A$84,C90,Accounts!A$10:A$84)</f>
        <v>0</v>
      </c>
      <c r="T90" s="15">
        <f t="shared" si="12"/>
        <v>0</v>
      </c>
      <c r="U90" s="15">
        <f t="shared" si="9"/>
        <v>0</v>
      </c>
    </row>
    <row r="91" spans="1:21">
      <c r="A91" s="56"/>
      <c r="B91" s="3"/>
      <c r="C91" s="216"/>
      <c r="D91" s="102"/>
      <c r="E91" s="102"/>
      <c r="F91" s="103"/>
      <c r="G91" s="131"/>
      <c r="H91" s="2"/>
      <c r="I91" s="107">
        <f>IF(F91="",SUMIF(Accounts!$A$10:$A$84,C91,Accounts!$D$10:$D$84),0)</f>
        <v>0</v>
      </c>
      <c r="J91" s="30">
        <f>IF(H91&lt;&gt;"",ROUND(H91*(1-F91-I91),2),IF(SETUP!$C$10&lt;&gt;"Y",0,IF(SUMIF(Accounts!A$10:A$84,C91,Accounts!Q$10:Q$84)=1,0,ROUND((D91-E91)*(1-F91-I91)/SETUP!$C$13,2))))</f>
        <v>0</v>
      </c>
      <c r="K91" s="14" t="str">
        <f>IF(SUM(C91:H91)=0,"",IF(T91=0,LOOKUP(C91,Accounts!$A$10:$A$84,Accounts!$B$10:$B$84),"Error!  Invalid Account Number"))</f>
        <v/>
      </c>
      <c r="L91" s="30">
        <f t="shared" si="8"/>
        <v>0</v>
      </c>
      <c r="M91" s="152">
        <f t="shared" si="11"/>
        <v>0</v>
      </c>
      <c r="N91" s="43"/>
      <c r="O91" s="92"/>
      <c r="P91" s="150"/>
      <c r="Q91" s="156">
        <f t="shared" si="13"/>
        <v>0</v>
      </c>
      <c r="R91" s="161">
        <f t="shared" si="10"/>
        <v>0</v>
      </c>
      <c r="S91" s="15">
        <f>SUMIF(Accounts!A$10:A$84,C91,Accounts!A$10:A$84)</f>
        <v>0</v>
      </c>
      <c r="T91" s="15">
        <f t="shared" si="12"/>
        <v>0</v>
      </c>
      <c r="U91" s="15">
        <f t="shared" si="9"/>
        <v>0</v>
      </c>
    </row>
    <row r="92" spans="1:21">
      <c r="A92" s="56"/>
      <c r="B92" s="3"/>
      <c r="C92" s="216"/>
      <c r="D92" s="102"/>
      <c r="E92" s="102"/>
      <c r="F92" s="103"/>
      <c r="G92" s="131"/>
      <c r="H92" s="2"/>
      <c r="I92" s="107">
        <f>IF(F92="",SUMIF(Accounts!$A$10:$A$84,C92,Accounts!$D$10:$D$84),0)</f>
        <v>0</v>
      </c>
      <c r="J92" s="30">
        <f>IF(H92&lt;&gt;"",ROUND(H92*(1-F92-I92),2),IF(SETUP!$C$10&lt;&gt;"Y",0,IF(SUMIF(Accounts!A$10:A$84,C92,Accounts!Q$10:Q$84)=1,0,ROUND((D92-E92)*(1-F92-I92)/SETUP!$C$13,2))))</f>
        <v>0</v>
      </c>
      <c r="K92" s="14" t="str">
        <f>IF(SUM(C92:H92)=0,"",IF(T92=0,LOOKUP(C92,Accounts!$A$10:$A$84,Accounts!$B$10:$B$84),"Error!  Invalid Account Number"))</f>
        <v/>
      </c>
      <c r="L92" s="30">
        <f t="shared" si="8"/>
        <v>0</v>
      </c>
      <c r="M92" s="152">
        <f t="shared" si="11"/>
        <v>0</v>
      </c>
      <c r="N92" s="43"/>
      <c r="O92" s="92"/>
      <c r="P92" s="150"/>
      <c r="Q92" s="156">
        <f t="shared" si="13"/>
        <v>0</v>
      </c>
      <c r="R92" s="161">
        <f t="shared" si="10"/>
        <v>0</v>
      </c>
      <c r="S92" s="15">
        <f>SUMIF(Accounts!A$10:A$84,C92,Accounts!A$10:A$84)</f>
        <v>0</v>
      </c>
      <c r="T92" s="15">
        <f t="shared" si="12"/>
        <v>0</v>
      </c>
      <c r="U92" s="15">
        <f t="shared" si="9"/>
        <v>0</v>
      </c>
    </row>
    <row r="93" spans="1:21">
      <c r="A93" s="56"/>
      <c r="B93" s="3"/>
      <c r="C93" s="216"/>
      <c r="D93" s="102"/>
      <c r="E93" s="102"/>
      <c r="F93" s="103"/>
      <c r="G93" s="131"/>
      <c r="H93" s="2"/>
      <c r="I93" s="107">
        <f>IF(F93="",SUMIF(Accounts!$A$10:$A$84,C93,Accounts!$D$10:$D$84),0)</f>
        <v>0</v>
      </c>
      <c r="J93" s="30">
        <f>IF(H93&lt;&gt;"",ROUND(H93*(1-F93-I93),2),IF(SETUP!$C$10&lt;&gt;"Y",0,IF(SUMIF(Accounts!A$10:A$84,C93,Accounts!Q$10:Q$84)=1,0,ROUND((D93-E93)*(1-F93-I93)/SETUP!$C$13,2))))</f>
        <v>0</v>
      </c>
      <c r="K93" s="14" t="str">
        <f>IF(SUM(C93:H93)=0,"",IF(T93=0,LOOKUP(C93,Accounts!$A$10:$A$84,Accounts!$B$10:$B$84),"Error!  Invalid Account Number"))</f>
        <v/>
      </c>
      <c r="L93" s="30">
        <f t="shared" si="8"/>
        <v>0</v>
      </c>
      <c r="M93" s="152">
        <f t="shared" si="11"/>
        <v>0</v>
      </c>
      <c r="N93" s="43"/>
      <c r="O93" s="92"/>
      <c r="P93" s="150"/>
      <c r="Q93" s="156">
        <f t="shared" si="13"/>
        <v>0</v>
      </c>
      <c r="R93" s="161">
        <f t="shared" si="10"/>
        <v>0</v>
      </c>
      <c r="S93" s="15">
        <f>SUMIF(Accounts!A$10:A$84,C93,Accounts!A$10:A$84)</f>
        <v>0</v>
      </c>
      <c r="T93" s="15">
        <f t="shared" si="12"/>
        <v>0</v>
      </c>
      <c r="U93" s="15">
        <f t="shared" si="9"/>
        <v>0</v>
      </c>
    </row>
    <row r="94" spans="1:21">
      <c r="A94" s="56"/>
      <c r="B94" s="3"/>
      <c r="C94" s="216"/>
      <c r="D94" s="102"/>
      <c r="E94" s="102"/>
      <c r="F94" s="103"/>
      <c r="G94" s="131"/>
      <c r="H94" s="2"/>
      <c r="I94" s="107">
        <f>IF(F94="",SUMIF(Accounts!$A$10:$A$84,C94,Accounts!$D$10:$D$84),0)</f>
        <v>0</v>
      </c>
      <c r="J94" s="30">
        <f>IF(H94&lt;&gt;"",ROUND(H94*(1-F94-I94),2),IF(SETUP!$C$10&lt;&gt;"Y",0,IF(SUMIF(Accounts!A$10:A$84,C94,Accounts!Q$10:Q$84)=1,0,ROUND((D94-E94)*(1-F94-I94)/SETUP!$C$13,2))))</f>
        <v>0</v>
      </c>
      <c r="K94" s="14" t="str">
        <f>IF(SUM(C94:H94)=0,"",IF(T94=0,LOOKUP(C94,Accounts!$A$10:$A$84,Accounts!$B$10:$B$84),"Error!  Invalid Account Number"))</f>
        <v/>
      </c>
      <c r="L94" s="30">
        <f t="shared" si="8"/>
        <v>0</v>
      </c>
      <c r="M94" s="152">
        <f t="shared" si="11"/>
        <v>0</v>
      </c>
      <c r="N94" s="43"/>
      <c r="O94" s="92"/>
      <c r="P94" s="150"/>
      <c r="Q94" s="156">
        <f t="shared" si="13"/>
        <v>0</v>
      </c>
      <c r="R94" s="161">
        <f t="shared" si="10"/>
        <v>0</v>
      </c>
      <c r="S94" s="15">
        <f>SUMIF(Accounts!A$10:A$84,C94,Accounts!A$10:A$84)</f>
        <v>0</v>
      </c>
      <c r="T94" s="15">
        <f t="shared" si="12"/>
        <v>0</v>
      </c>
      <c r="U94" s="15">
        <f t="shared" si="9"/>
        <v>0</v>
      </c>
    </row>
    <row r="95" spans="1:21">
      <c r="A95" s="56"/>
      <c r="B95" s="3"/>
      <c r="C95" s="216"/>
      <c r="D95" s="102"/>
      <c r="E95" s="102"/>
      <c r="F95" s="103"/>
      <c r="G95" s="131"/>
      <c r="H95" s="2"/>
      <c r="I95" s="107">
        <f>IF(F95="",SUMIF(Accounts!$A$10:$A$84,C95,Accounts!$D$10:$D$84),0)</f>
        <v>0</v>
      </c>
      <c r="J95" s="30">
        <f>IF(H95&lt;&gt;"",ROUND(H95*(1-F95-I95),2),IF(SETUP!$C$10&lt;&gt;"Y",0,IF(SUMIF(Accounts!A$10:A$84,C95,Accounts!Q$10:Q$84)=1,0,ROUND((D95-E95)*(1-F95-I95)/SETUP!$C$13,2))))</f>
        <v>0</v>
      </c>
      <c r="K95" s="14" t="str">
        <f>IF(SUM(C95:H95)=0,"",IF(T95=0,LOOKUP(C95,Accounts!$A$10:$A$84,Accounts!$B$10:$B$84),"Error!  Invalid Account Number"))</f>
        <v/>
      </c>
      <c r="L95" s="30">
        <f t="shared" si="8"/>
        <v>0</v>
      </c>
      <c r="M95" s="152">
        <f t="shared" si="11"/>
        <v>0</v>
      </c>
      <c r="N95" s="43"/>
      <c r="O95" s="92"/>
      <c r="P95" s="150"/>
      <c r="Q95" s="156">
        <f t="shared" si="13"/>
        <v>0</v>
      </c>
      <c r="R95" s="161">
        <f t="shared" si="10"/>
        <v>0</v>
      </c>
      <c r="S95" s="15">
        <f>SUMIF(Accounts!A$10:A$84,C95,Accounts!A$10:A$84)</f>
        <v>0</v>
      </c>
      <c r="T95" s="15">
        <f t="shared" si="12"/>
        <v>0</v>
      </c>
      <c r="U95" s="15">
        <f t="shared" si="9"/>
        <v>0</v>
      </c>
    </row>
    <row r="96" spans="1:21">
      <c r="A96" s="56"/>
      <c r="B96" s="3"/>
      <c r="C96" s="216"/>
      <c r="D96" s="102"/>
      <c r="E96" s="102"/>
      <c r="F96" s="103"/>
      <c r="G96" s="131"/>
      <c r="H96" s="2"/>
      <c r="I96" s="107">
        <f>IF(F96="",SUMIF(Accounts!$A$10:$A$84,C96,Accounts!$D$10:$D$84),0)</f>
        <v>0</v>
      </c>
      <c r="J96" s="30">
        <f>IF(H96&lt;&gt;"",ROUND(H96*(1-F96-I96),2),IF(SETUP!$C$10&lt;&gt;"Y",0,IF(SUMIF(Accounts!A$10:A$84,C96,Accounts!Q$10:Q$84)=1,0,ROUND((D96-E96)*(1-F96-I96)/SETUP!$C$13,2))))</f>
        <v>0</v>
      </c>
      <c r="K96" s="14" t="str">
        <f>IF(SUM(C96:H96)=0,"",IF(T96=0,LOOKUP(C96,Accounts!$A$10:$A$84,Accounts!$B$10:$B$84),"Error!  Invalid Account Number"))</f>
        <v/>
      </c>
      <c r="L96" s="30">
        <f t="shared" si="8"/>
        <v>0</v>
      </c>
      <c r="M96" s="152">
        <f t="shared" si="11"/>
        <v>0</v>
      </c>
      <c r="N96" s="43"/>
      <c r="O96" s="92"/>
      <c r="P96" s="150"/>
      <c r="Q96" s="156">
        <f t="shared" si="13"/>
        <v>0</v>
      </c>
      <c r="R96" s="161">
        <f t="shared" si="10"/>
        <v>0</v>
      </c>
      <c r="S96" s="15">
        <f>SUMIF(Accounts!A$10:A$84,C96,Accounts!A$10:A$84)</f>
        <v>0</v>
      </c>
      <c r="T96" s="15">
        <f t="shared" si="12"/>
        <v>0</v>
      </c>
      <c r="U96" s="15">
        <f t="shared" si="9"/>
        <v>0</v>
      </c>
    </row>
    <row r="97" spans="1:21">
      <c r="A97" s="56"/>
      <c r="B97" s="3"/>
      <c r="C97" s="216"/>
      <c r="D97" s="102"/>
      <c r="E97" s="102"/>
      <c r="F97" s="103"/>
      <c r="G97" s="131"/>
      <c r="H97" s="2"/>
      <c r="I97" s="107">
        <f>IF(F97="",SUMIF(Accounts!$A$10:$A$84,C97,Accounts!$D$10:$D$84),0)</f>
        <v>0</v>
      </c>
      <c r="J97" s="30">
        <f>IF(H97&lt;&gt;"",ROUND(H97*(1-F97-I97),2),IF(SETUP!$C$10&lt;&gt;"Y",0,IF(SUMIF(Accounts!A$10:A$84,C97,Accounts!Q$10:Q$84)=1,0,ROUND((D97-E97)*(1-F97-I97)/SETUP!$C$13,2))))</f>
        <v>0</v>
      </c>
      <c r="K97" s="14" t="str">
        <f>IF(SUM(C97:H97)=0,"",IF(T97=0,LOOKUP(C97,Accounts!$A$10:$A$84,Accounts!$B$10:$B$84),"Error!  Invalid Account Number"))</f>
        <v/>
      </c>
      <c r="L97" s="30">
        <f t="shared" si="8"/>
        <v>0</v>
      </c>
      <c r="M97" s="152">
        <f t="shared" si="11"/>
        <v>0</v>
      </c>
      <c r="N97" s="43"/>
      <c r="O97" s="92"/>
      <c r="P97" s="150"/>
      <c r="Q97" s="156">
        <f t="shared" si="13"/>
        <v>0</v>
      </c>
      <c r="R97" s="161">
        <f t="shared" si="10"/>
        <v>0</v>
      </c>
      <c r="S97" s="15">
        <f>SUMIF(Accounts!A$10:A$84,C97,Accounts!A$10:A$84)</f>
        <v>0</v>
      </c>
      <c r="T97" s="15">
        <f t="shared" si="12"/>
        <v>0</v>
      </c>
      <c r="U97" s="15">
        <f t="shared" si="9"/>
        <v>0</v>
      </c>
    </row>
    <row r="98" spans="1:21">
      <c r="A98" s="56"/>
      <c r="B98" s="3"/>
      <c r="C98" s="216"/>
      <c r="D98" s="102"/>
      <c r="E98" s="102"/>
      <c r="F98" s="103"/>
      <c r="G98" s="131"/>
      <c r="H98" s="2"/>
      <c r="I98" s="107">
        <f>IF(F98="",SUMIF(Accounts!$A$10:$A$84,C98,Accounts!$D$10:$D$84),0)</f>
        <v>0</v>
      </c>
      <c r="J98" s="30">
        <f>IF(H98&lt;&gt;"",ROUND(H98*(1-F98-I98),2),IF(SETUP!$C$10&lt;&gt;"Y",0,IF(SUMIF(Accounts!A$10:A$84,C98,Accounts!Q$10:Q$84)=1,0,ROUND((D98-E98)*(1-F98-I98)/SETUP!$C$13,2))))</f>
        <v>0</v>
      </c>
      <c r="K98" s="14" t="str">
        <f>IF(SUM(C98:H98)=0,"",IF(T98=0,LOOKUP(C98,Accounts!$A$10:$A$84,Accounts!$B$10:$B$84),"Error!  Invalid Account Number"))</f>
        <v/>
      </c>
      <c r="L98" s="30">
        <f t="shared" si="8"/>
        <v>0</v>
      </c>
      <c r="M98" s="152">
        <f t="shared" si="11"/>
        <v>0</v>
      </c>
      <c r="N98" s="43"/>
      <c r="O98" s="92"/>
      <c r="P98" s="150"/>
      <c r="Q98" s="156">
        <f t="shared" si="13"/>
        <v>0</v>
      </c>
      <c r="R98" s="161">
        <f t="shared" si="10"/>
        <v>0</v>
      </c>
      <c r="S98" s="15">
        <f>SUMIF(Accounts!A$10:A$84,C98,Accounts!A$10:A$84)</f>
        <v>0</v>
      </c>
      <c r="T98" s="15">
        <f t="shared" si="12"/>
        <v>0</v>
      </c>
      <c r="U98" s="15">
        <f t="shared" si="9"/>
        <v>0</v>
      </c>
    </row>
    <row r="99" spans="1:21">
      <c r="A99" s="56"/>
      <c r="B99" s="3"/>
      <c r="C99" s="216"/>
      <c r="D99" s="102"/>
      <c r="E99" s="102"/>
      <c r="F99" s="103"/>
      <c r="G99" s="131"/>
      <c r="H99" s="2"/>
      <c r="I99" s="107">
        <f>IF(F99="",SUMIF(Accounts!$A$10:$A$84,C99,Accounts!$D$10:$D$84),0)</f>
        <v>0</v>
      </c>
      <c r="J99" s="30">
        <f>IF(H99&lt;&gt;"",ROUND(H99*(1-F99-I99),2),IF(SETUP!$C$10&lt;&gt;"Y",0,IF(SUMIF(Accounts!A$10:A$84,C99,Accounts!Q$10:Q$84)=1,0,ROUND((D99-E99)*(1-F99-I99)/SETUP!$C$13,2))))</f>
        <v>0</v>
      </c>
      <c r="K99" s="14" t="str">
        <f>IF(SUM(C99:H99)=0,"",IF(T99=0,LOOKUP(C99,Accounts!$A$10:$A$84,Accounts!$B$10:$B$84),"Error!  Invalid Account Number"))</f>
        <v/>
      </c>
      <c r="L99" s="30">
        <f t="shared" si="8"/>
        <v>0</v>
      </c>
      <c r="M99" s="152">
        <f t="shared" si="11"/>
        <v>0</v>
      </c>
      <c r="N99" s="43"/>
      <c r="O99" s="92"/>
      <c r="P99" s="150"/>
      <c r="Q99" s="156">
        <f t="shared" si="13"/>
        <v>0</v>
      </c>
      <c r="R99" s="161">
        <f t="shared" si="10"/>
        <v>0</v>
      </c>
      <c r="S99" s="15">
        <f>SUMIF(Accounts!A$10:A$84,C99,Accounts!A$10:A$84)</f>
        <v>0</v>
      </c>
      <c r="T99" s="15">
        <f t="shared" si="12"/>
        <v>0</v>
      </c>
      <c r="U99" s="15">
        <f t="shared" si="9"/>
        <v>0</v>
      </c>
    </row>
    <row r="100" spans="1:21">
      <c r="A100" s="56"/>
      <c r="B100" s="3"/>
      <c r="C100" s="216"/>
      <c r="D100" s="102"/>
      <c r="E100" s="102"/>
      <c r="F100" s="103"/>
      <c r="G100" s="131"/>
      <c r="H100" s="2"/>
      <c r="I100" s="107">
        <f>IF(F100="",SUMIF(Accounts!$A$10:$A$84,C100,Accounts!$D$10:$D$84),0)</f>
        <v>0</v>
      </c>
      <c r="J100" s="30">
        <f>IF(H100&lt;&gt;"",ROUND(H100*(1-F100-I100),2),IF(SETUP!$C$10&lt;&gt;"Y",0,IF(SUMIF(Accounts!A$10:A$84,C100,Accounts!Q$10:Q$84)=1,0,ROUND((D100-E100)*(1-F100-I100)/SETUP!$C$13,2))))</f>
        <v>0</v>
      </c>
      <c r="K100" s="14" t="str">
        <f>IF(SUM(C100:H100)=0,"",IF(T100=0,LOOKUP(C100,Accounts!$A$10:$A$84,Accounts!$B$10:$B$84),"Error!  Invalid Account Number"))</f>
        <v/>
      </c>
      <c r="L100" s="30">
        <f t="shared" si="8"/>
        <v>0</v>
      </c>
      <c r="M100" s="152">
        <f t="shared" si="11"/>
        <v>0</v>
      </c>
      <c r="N100" s="43"/>
      <c r="O100" s="92"/>
      <c r="P100" s="150"/>
      <c r="Q100" s="156">
        <f t="shared" si="13"/>
        <v>0</v>
      </c>
      <c r="R100" s="161">
        <f t="shared" si="10"/>
        <v>0</v>
      </c>
      <c r="S100" s="15">
        <f>SUMIF(Accounts!A$10:A$84,C100,Accounts!A$10:A$84)</f>
        <v>0</v>
      </c>
      <c r="T100" s="15">
        <f t="shared" si="12"/>
        <v>0</v>
      </c>
      <c r="U100" s="15">
        <f t="shared" si="9"/>
        <v>0</v>
      </c>
    </row>
    <row r="101" spans="1:21">
      <c r="A101" s="56"/>
      <c r="B101" s="3"/>
      <c r="C101" s="216"/>
      <c r="D101" s="102"/>
      <c r="E101" s="102"/>
      <c r="F101" s="103"/>
      <c r="G101" s="131"/>
      <c r="H101" s="2"/>
      <c r="I101" s="107">
        <f>IF(F101="",SUMIF(Accounts!$A$10:$A$84,C101,Accounts!$D$10:$D$84),0)</f>
        <v>0</v>
      </c>
      <c r="J101" s="30">
        <f>IF(H101&lt;&gt;"",ROUND(H101*(1-F101-I101),2),IF(SETUP!$C$10&lt;&gt;"Y",0,IF(SUMIF(Accounts!A$10:A$84,C101,Accounts!Q$10:Q$84)=1,0,ROUND((D101-E101)*(1-F101-I101)/SETUP!$C$13,2))))</f>
        <v>0</v>
      </c>
      <c r="K101" s="14" t="str">
        <f>IF(SUM(C101:H101)=0,"",IF(T101=0,LOOKUP(C101,Accounts!$A$10:$A$84,Accounts!$B$10:$B$84),"Error!  Invalid Account Number"))</f>
        <v/>
      </c>
      <c r="L101" s="30">
        <f t="shared" si="8"/>
        <v>0</v>
      </c>
      <c r="M101" s="152">
        <f t="shared" si="11"/>
        <v>0</v>
      </c>
      <c r="N101" s="43"/>
      <c r="O101" s="92"/>
      <c r="P101" s="150"/>
      <c r="Q101" s="156">
        <f t="shared" si="13"/>
        <v>0</v>
      </c>
      <c r="R101" s="161">
        <f t="shared" si="10"/>
        <v>0</v>
      </c>
      <c r="S101" s="15">
        <f>SUMIF(Accounts!A$10:A$84,C101,Accounts!A$10:A$84)</f>
        <v>0</v>
      </c>
      <c r="T101" s="15">
        <f t="shared" si="12"/>
        <v>0</v>
      </c>
      <c r="U101" s="15">
        <f t="shared" si="9"/>
        <v>0</v>
      </c>
    </row>
    <row r="102" spans="1:21">
      <c r="A102" s="56"/>
      <c r="B102" s="3"/>
      <c r="C102" s="216"/>
      <c r="D102" s="102"/>
      <c r="E102" s="102"/>
      <c r="F102" s="103"/>
      <c r="G102" s="131"/>
      <c r="H102" s="2"/>
      <c r="I102" s="107">
        <f>IF(F102="",SUMIF(Accounts!$A$10:$A$84,C102,Accounts!$D$10:$D$84),0)</f>
        <v>0</v>
      </c>
      <c r="J102" s="30">
        <f>IF(H102&lt;&gt;"",ROUND(H102*(1-F102-I102),2),IF(SETUP!$C$10&lt;&gt;"Y",0,IF(SUMIF(Accounts!A$10:A$84,C102,Accounts!Q$10:Q$84)=1,0,ROUND((D102-E102)*(1-F102-I102)/SETUP!$C$13,2))))</f>
        <v>0</v>
      </c>
      <c r="K102" s="14" t="str">
        <f>IF(SUM(C102:H102)=0,"",IF(T102=0,LOOKUP(C102,Accounts!$A$10:$A$84,Accounts!$B$10:$B$84),"Error!  Invalid Account Number"))</f>
        <v/>
      </c>
      <c r="L102" s="30">
        <f t="shared" si="8"/>
        <v>0</v>
      </c>
      <c r="M102" s="152">
        <f t="shared" si="11"/>
        <v>0</v>
      </c>
      <c r="N102" s="43"/>
      <c r="O102" s="92"/>
      <c r="P102" s="150"/>
      <c r="Q102" s="156">
        <f t="shared" si="13"/>
        <v>0</v>
      </c>
      <c r="R102" s="161">
        <f t="shared" si="10"/>
        <v>0</v>
      </c>
      <c r="S102" s="15">
        <f>SUMIF(Accounts!A$10:A$84,C102,Accounts!A$10:A$84)</f>
        <v>0</v>
      </c>
      <c r="T102" s="15">
        <f t="shared" si="12"/>
        <v>0</v>
      </c>
      <c r="U102" s="15">
        <f t="shared" si="9"/>
        <v>0</v>
      </c>
    </row>
    <row r="103" spans="1:21">
      <c r="A103" s="56"/>
      <c r="B103" s="3"/>
      <c r="C103" s="216"/>
      <c r="D103" s="102"/>
      <c r="E103" s="102"/>
      <c r="F103" s="103"/>
      <c r="G103" s="131"/>
      <c r="H103" s="2"/>
      <c r="I103" s="107">
        <f>IF(F103="",SUMIF(Accounts!$A$10:$A$84,C103,Accounts!$D$10:$D$84),0)</f>
        <v>0</v>
      </c>
      <c r="J103" s="30">
        <f>IF(H103&lt;&gt;"",ROUND(H103*(1-F103-I103),2),IF(SETUP!$C$10&lt;&gt;"Y",0,IF(SUMIF(Accounts!A$10:A$84,C103,Accounts!Q$10:Q$84)=1,0,ROUND((D103-E103)*(1-F103-I103)/SETUP!$C$13,2))))</f>
        <v>0</v>
      </c>
      <c r="K103" s="14" t="str">
        <f>IF(SUM(C103:H103)=0,"",IF(T103=0,LOOKUP(C103,Accounts!$A$10:$A$84,Accounts!$B$10:$B$84),"Error!  Invalid Account Number"))</f>
        <v/>
      </c>
      <c r="L103" s="30">
        <f t="shared" si="8"/>
        <v>0</v>
      </c>
      <c r="M103" s="152">
        <f t="shared" si="11"/>
        <v>0</v>
      </c>
      <c r="N103" s="43"/>
      <c r="O103" s="92"/>
      <c r="P103" s="150"/>
      <c r="Q103" s="156">
        <f t="shared" si="13"/>
        <v>0</v>
      </c>
      <c r="R103" s="161">
        <f t="shared" si="10"/>
        <v>0</v>
      </c>
      <c r="S103" s="15">
        <f>SUMIF(Accounts!A$10:A$84,C103,Accounts!A$10:A$84)</f>
        <v>0</v>
      </c>
      <c r="T103" s="15">
        <f t="shared" si="12"/>
        <v>0</v>
      </c>
      <c r="U103" s="15">
        <f t="shared" si="9"/>
        <v>0</v>
      </c>
    </row>
    <row r="104" spans="1:21">
      <c r="A104" s="56"/>
      <c r="B104" s="3"/>
      <c r="C104" s="216"/>
      <c r="D104" s="102"/>
      <c r="E104" s="102"/>
      <c r="F104" s="103"/>
      <c r="G104" s="131"/>
      <c r="H104" s="2"/>
      <c r="I104" s="107">
        <f>IF(F104="",SUMIF(Accounts!$A$10:$A$84,C104,Accounts!$D$10:$D$84),0)</f>
        <v>0</v>
      </c>
      <c r="J104" s="30">
        <f>IF(H104&lt;&gt;"",ROUND(H104*(1-F104-I104),2),IF(SETUP!$C$10&lt;&gt;"Y",0,IF(SUMIF(Accounts!A$10:A$84,C104,Accounts!Q$10:Q$84)=1,0,ROUND((D104-E104)*(1-F104-I104)/SETUP!$C$13,2))))</f>
        <v>0</v>
      </c>
      <c r="K104" s="14" t="str">
        <f>IF(SUM(C104:H104)=0,"",IF(T104=0,LOOKUP(C104,Accounts!$A$10:$A$84,Accounts!$B$10:$B$84),"Error!  Invalid Account Number"))</f>
        <v/>
      </c>
      <c r="L104" s="30">
        <f t="shared" si="8"/>
        <v>0</v>
      </c>
      <c r="M104" s="152">
        <f t="shared" si="11"/>
        <v>0</v>
      </c>
      <c r="N104" s="43"/>
      <c r="O104" s="92"/>
      <c r="P104" s="150"/>
      <c r="Q104" s="156">
        <f t="shared" si="13"/>
        <v>0</v>
      </c>
      <c r="R104" s="161">
        <f t="shared" si="10"/>
        <v>0</v>
      </c>
      <c r="S104" s="15">
        <f>SUMIF(Accounts!A$10:A$84,C104,Accounts!A$10:A$84)</f>
        <v>0</v>
      </c>
      <c r="T104" s="15">
        <f t="shared" si="12"/>
        <v>0</v>
      </c>
      <c r="U104" s="15">
        <f t="shared" si="9"/>
        <v>0</v>
      </c>
    </row>
    <row r="105" spans="1:21">
      <c r="A105" s="56"/>
      <c r="B105" s="3"/>
      <c r="C105" s="216"/>
      <c r="D105" s="102"/>
      <c r="E105" s="102"/>
      <c r="F105" s="103"/>
      <c r="G105" s="131"/>
      <c r="H105" s="2"/>
      <c r="I105" s="107">
        <f>IF(F105="",SUMIF(Accounts!$A$10:$A$84,C105,Accounts!$D$10:$D$84),0)</f>
        <v>0</v>
      </c>
      <c r="J105" s="30">
        <f>IF(H105&lt;&gt;"",ROUND(H105*(1-F105-I105),2),IF(SETUP!$C$10&lt;&gt;"Y",0,IF(SUMIF(Accounts!A$10:A$84,C105,Accounts!Q$10:Q$84)=1,0,ROUND((D105-E105)*(1-F105-I105)/SETUP!$C$13,2))))</f>
        <v>0</v>
      </c>
      <c r="K105" s="14" t="str">
        <f>IF(SUM(C105:H105)=0,"",IF(T105=0,LOOKUP(C105,Accounts!$A$10:$A$84,Accounts!$B$10:$B$84),"Error!  Invalid Account Number"))</f>
        <v/>
      </c>
      <c r="L105" s="30">
        <f t="shared" si="8"/>
        <v>0</v>
      </c>
      <c r="M105" s="152">
        <f t="shared" si="11"/>
        <v>0</v>
      </c>
      <c r="N105" s="43"/>
      <c r="O105" s="92"/>
      <c r="P105" s="150"/>
      <c r="Q105" s="156">
        <f t="shared" si="13"/>
        <v>0</v>
      </c>
      <c r="R105" s="161">
        <f t="shared" si="10"/>
        <v>0</v>
      </c>
      <c r="S105" s="15">
        <f>SUMIF(Accounts!A$10:A$84,C105,Accounts!A$10:A$84)</f>
        <v>0</v>
      </c>
      <c r="T105" s="15">
        <f t="shared" si="12"/>
        <v>0</v>
      </c>
      <c r="U105" s="15">
        <f t="shared" si="9"/>
        <v>0</v>
      </c>
    </row>
    <row r="106" spans="1:21">
      <c r="A106" s="56"/>
      <c r="B106" s="3"/>
      <c r="C106" s="216"/>
      <c r="D106" s="102"/>
      <c r="E106" s="102"/>
      <c r="F106" s="103"/>
      <c r="G106" s="131"/>
      <c r="H106" s="2"/>
      <c r="I106" s="107">
        <f>IF(F106="",SUMIF(Accounts!$A$10:$A$84,C106,Accounts!$D$10:$D$84),0)</f>
        <v>0</v>
      </c>
      <c r="J106" s="30">
        <f>IF(H106&lt;&gt;"",ROUND(H106*(1-F106-I106),2),IF(SETUP!$C$10&lt;&gt;"Y",0,IF(SUMIF(Accounts!A$10:A$84,C106,Accounts!Q$10:Q$84)=1,0,ROUND((D106-E106)*(1-F106-I106)/SETUP!$C$13,2))))</f>
        <v>0</v>
      </c>
      <c r="K106" s="14" t="str">
        <f>IF(SUM(C106:H106)=0,"",IF(T106=0,LOOKUP(C106,Accounts!$A$10:$A$84,Accounts!$B$10:$B$84),"Error!  Invalid Account Number"))</f>
        <v/>
      </c>
      <c r="L106" s="30">
        <f t="shared" si="8"/>
        <v>0</v>
      </c>
      <c r="M106" s="152">
        <f t="shared" si="11"/>
        <v>0</v>
      </c>
      <c r="N106" s="43"/>
      <c r="O106" s="92"/>
      <c r="P106" s="150"/>
      <c r="Q106" s="156">
        <f t="shared" si="13"/>
        <v>0</v>
      </c>
      <c r="R106" s="161">
        <f t="shared" si="10"/>
        <v>0</v>
      </c>
      <c r="S106" s="15">
        <f>SUMIF(Accounts!A$10:A$84,C106,Accounts!A$10:A$84)</f>
        <v>0</v>
      </c>
      <c r="T106" s="15">
        <f t="shared" si="12"/>
        <v>0</v>
      </c>
      <c r="U106" s="15">
        <f t="shared" si="9"/>
        <v>0</v>
      </c>
    </row>
    <row r="107" spans="1:21">
      <c r="A107" s="56"/>
      <c r="B107" s="3"/>
      <c r="C107" s="216"/>
      <c r="D107" s="102"/>
      <c r="E107" s="102"/>
      <c r="F107" s="103"/>
      <c r="G107" s="131"/>
      <c r="H107" s="2"/>
      <c r="I107" s="107">
        <f>IF(F107="",SUMIF(Accounts!$A$10:$A$84,C107,Accounts!$D$10:$D$84),0)</f>
        <v>0</v>
      </c>
      <c r="J107" s="30">
        <f>IF(H107&lt;&gt;"",ROUND(H107*(1-F107-I107),2),IF(SETUP!$C$10&lt;&gt;"Y",0,IF(SUMIF(Accounts!A$10:A$84,C107,Accounts!Q$10:Q$84)=1,0,ROUND((D107-E107)*(1-F107-I107)/SETUP!$C$13,2))))</f>
        <v>0</v>
      </c>
      <c r="K107" s="14" t="str">
        <f>IF(SUM(C107:H107)=0,"",IF(T107=0,LOOKUP(C107,Accounts!$A$10:$A$84,Accounts!$B$10:$B$84),"Error!  Invalid Account Number"))</f>
        <v/>
      </c>
      <c r="L107" s="30">
        <f t="shared" si="8"/>
        <v>0</v>
      </c>
      <c r="M107" s="152">
        <f t="shared" si="11"/>
        <v>0</v>
      </c>
      <c r="N107" s="43"/>
      <c r="O107" s="92"/>
      <c r="P107" s="150"/>
      <c r="Q107" s="156">
        <f t="shared" si="13"/>
        <v>0</v>
      </c>
      <c r="R107" s="161">
        <f t="shared" si="10"/>
        <v>0</v>
      </c>
      <c r="S107" s="15">
        <f>SUMIF(Accounts!A$10:A$84,C107,Accounts!A$10:A$84)</f>
        <v>0</v>
      </c>
      <c r="T107" s="15">
        <f t="shared" si="12"/>
        <v>0</v>
      </c>
      <c r="U107" s="15">
        <f t="shared" si="9"/>
        <v>0</v>
      </c>
    </row>
    <row r="108" spans="1:21">
      <c r="A108" s="56"/>
      <c r="B108" s="3"/>
      <c r="C108" s="216"/>
      <c r="D108" s="102"/>
      <c r="E108" s="102"/>
      <c r="F108" s="103"/>
      <c r="G108" s="131"/>
      <c r="H108" s="2"/>
      <c r="I108" s="107">
        <f>IF(F108="",SUMIF(Accounts!$A$10:$A$84,C108,Accounts!$D$10:$D$84),0)</f>
        <v>0</v>
      </c>
      <c r="J108" s="30">
        <f>IF(H108&lt;&gt;"",ROUND(H108*(1-F108-I108),2),IF(SETUP!$C$10&lt;&gt;"Y",0,IF(SUMIF(Accounts!A$10:A$84,C108,Accounts!Q$10:Q$84)=1,0,ROUND((D108-E108)*(1-F108-I108)/SETUP!$C$13,2))))</f>
        <v>0</v>
      </c>
      <c r="K108" s="14" t="str">
        <f>IF(SUM(C108:H108)=0,"",IF(T108=0,LOOKUP(C108,Accounts!$A$10:$A$84,Accounts!$B$10:$B$84),"Error!  Invalid Account Number"))</f>
        <v/>
      </c>
      <c r="L108" s="30">
        <f t="shared" si="8"/>
        <v>0</v>
      </c>
      <c r="M108" s="152">
        <f t="shared" si="11"/>
        <v>0</v>
      </c>
      <c r="N108" s="43"/>
      <c r="O108" s="92"/>
      <c r="P108" s="150"/>
      <c r="Q108" s="156">
        <f t="shared" si="13"/>
        <v>0</v>
      </c>
      <c r="R108" s="161">
        <f t="shared" si="10"/>
        <v>0</v>
      </c>
      <c r="S108" s="15">
        <f>SUMIF(Accounts!A$10:A$84,C108,Accounts!A$10:A$84)</f>
        <v>0</v>
      </c>
      <c r="T108" s="15">
        <f t="shared" si="12"/>
        <v>0</v>
      </c>
      <c r="U108" s="15">
        <f t="shared" si="9"/>
        <v>0</v>
      </c>
    </row>
    <row r="109" spans="1:21">
      <c r="A109" s="56"/>
      <c r="B109" s="3"/>
      <c r="C109" s="216"/>
      <c r="D109" s="102"/>
      <c r="E109" s="102"/>
      <c r="F109" s="103"/>
      <c r="G109" s="131"/>
      <c r="H109" s="2"/>
      <c r="I109" s="107">
        <f>IF(F109="",SUMIF(Accounts!$A$10:$A$84,C109,Accounts!$D$10:$D$84),0)</f>
        <v>0</v>
      </c>
      <c r="J109" s="30">
        <f>IF(H109&lt;&gt;"",ROUND(H109*(1-F109-I109),2),IF(SETUP!$C$10&lt;&gt;"Y",0,IF(SUMIF(Accounts!A$10:A$84,C109,Accounts!Q$10:Q$84)=1,0,ROUND((D109-E109)*(1-F109-I109)/SETUP!$C$13,2))))</f>
        <v>0</v>
      </c>
      <c r="K109" s="14" t="str">
        <f>IF(SUM(C109:H109)=0,"",IF(T109=0,LOOKUP(C109,Accounts!$A$10:$A$84,Accounts!$B$10:$B$84),"Error!  Invalid Account Number"))</f>
        <v/>
      </c>
      <c r="L109" s="30">
        <f t="shared" si="8"/>
        <v>0</v>
      </c>
      <c r="M109" s="152">
        <f t="shared" si="11"/>
        <v>0</v>
      </c>
      <c r="N109" s="43"/>
      <c r="O109" s="92"/>
      <c r="P109" s="150"/>
      <c r="Q109" s="156">
        <f t="shared" si="13"/>
        <v>0</v>
      </c>
      <c r="R109" s="161">
        <f t="shared" si="10"/>
        <v>0</v>
      </c>
      <c r="S109" s="15">
        <f>SUMIF(Accounts!A$10:A$84,C109,Accounts!A$10:A$84)</f>
        <v>0</v>
      </c>
      <c r="T109" s="15">
        <f t="shared" si="12"/>
        <v>0</v>
      </c>
      <c r="U109" s="15">
        <f t="shared" si="9"/>
        <v>0</v>
      </c>
    </row>
    <row r="110" spans="1:21">
      <c r="A110" s="56"/>
      <c r="B110" s="3"/>
      <c r="C110" s="216"/>
      <c r="D110" s="102"/>
      <c r="E110" s="102"/>
      <c r="F110" s="103"/>
      <c r="G110" s="131"/>
      <c r="H110" s="2"/>
      <c r="I110" s="107">
        <f>IF(F110="",SUMIF(Accounts!$A$10:$A$84,C110,Accounts!$D$10:$D$84),0)</f>
        <v>0</v>
      </c>
      <c r="J110" s="30">
        <f>IF(H110&lt;&gt;"",ROUND(H110*(1-F110-I110),2),IF(SETUP!$C$10&lt;&gt;"Y",0,IF(SUMIF(Accounts!A$10:A$84,C110,Accounts!Q$10:Q$84)=1,0,ROUND((D110-E110)*(1-F110-I110)/SETUP!$C$13,2))))</f>
        <v>0</v>
      </c>
      <c r="K110" s="14" t="str">
        <f>IF(SUM(C110:H110)=0,"",IF(T110=0,LOOKUP(C110,Accounts!$A$10:$A$84,Accounts!$B$10:$B$84),"Error!  Invalid Account Number"))</f>
        <v/>
      </c>
      <c r="L110" s="30">
        <f t="shared" si="8"/>
        <v>0</v>
      </c>
      <c r="M110" s="152">
        <f t="shared" si="11"/>
        <v>0</v>
      </c>
      <c r="N110" s="43"/>
      <c r="O110" s="92"/>
      <c r="P110" s="150"/>
      <c r="Q110" s="156">
        <f t="shared" si="13"/>
        <v>0</v>
      </c>
      <c r="R110" s="161">
        <f t="shared" si="10"/>
        <v>0</v>
      </c>
      <c r="S110" s="15">
        <f>SUMIF(Accounts!A$10:A$84,C110,Accounts!A$10:A$84)</f>
        <v>0</v>
      </c>
      <c r="T110" s="15">
        <f t="shared" si="12"/>
        <v>0</v>
      </c>
      <c r="U110" s="15">
        <f t="shared" si="9"/>
        <v>0</v>
      </c>
    </row>
    <row r="111" spans="1:21">
      <c r="A111" s="56"/>
      <c r="B111" s="3"/>
      <c r="C111" s="216"/>
      <c r="D111" s="102"/>
      <c r="E111" s="102"/>
      <c r="F111" s="103"/>
      <c r="G111" s="131"/>
      <c r="H111" s="2"/>
      <c r="I111" s="107">
        <f>IF(F111="",SUMIF(Accounts!$A$10:$A$84,C111,Accounts!$D$10:$D$84),0)</f>
        <v>0</v>
      </c>
      <c r="J111" s="30">
        <f>IF(H111&lt;&gt;"",ROUND(H111*(1-F111-I111),2),IF(SETUP!$C$10&lt;&gt;"Y",0,IF(SUMIF(Accounts!A$10:A$84,C111,Accounts!Q$10:Q$84)=1,0,ROUND((D111-E111)*(1-F111-I111)/SETUP!$C$13,2))))</f>
        <v>0</v>
      </c>
      <c r="K111" s="14" t="str">
        <f>IF(SUM(C111:H111)=0,"",IF(T111=0,LOOKUP(C111,Accounts!$A$10:$A$84,Accounts!$B$10:$B$84),"Error!  Invalid Account Number"))</f>
        <v/>
      </c>
      <c r="L111" s="30">
        <f t="shared" si="8"/>
        <v>0</v>
      </c>
      <c r="M111" s="152">
        <f t="shared" si="11"/>
        <v>0</v>
      </c>
      <c r="N111" s="43"/>
      <c r="O111" s="92"/>
      <c r="P111" s="150"/>
      <c r="Q111" s="156">
        <f t="shared" si="13"/>
        <v>0</v>
      </c>
      <c r="R111" s="161">
        <f t="shared" si="10"/>
        <v>0</v>
      </c>
      <c r="S111" s="15">
        <f>SUMIF(Accounts!A$10:A$84,C111,Accounts!A$10:A$84)</f>
        <v>0</v>
      </c>
      <c r="T111" s="15">
        <f t="shared" si="12"/>
        <v>0</v>
      </c>
      <c r="U111" s="15">
        <f t="shared" si="9"/>
        <v>0</v>
      </c>
    </row>
    <row r="112" spans="1:21">
      <c r="A112" s="56"/>
      <c r="B112" s="3"/>
      <c r="C112" s="216"/>
      <c r="D112" s="102"/>
      <c r="E112" s="102"/>
      <c r="F112" s="103"/>
      <c r="G112" s="131"/>
      <c r="H112" s="2"/>
      <c r="I112" s="107">
        <f>IF(F112="",SUMIF(Accounts!$A$10:$A$84,C112,Accounts!$D$10:$D$84),0)</f>
        <v>0</v>
      </c>
      <c r="J112" s="30">
        <f>IF(H112&lt;&gt;"",ROUND(H112*(1-F112-I112),2),IF(SETUP!$C$10&lt;&gt;"Y",0,IF(SUMIF(Accounts!A$10:A$84,C112,Accounts!Q$10:Q$84)=1,0,ROUND((D112-E112)*(1-F112-I112)/SETUP!$C$13,2))))</f>
        <v>0</v>
      </c>
      <c r="K112" s="14" t="str">
        <f>IF(SUM(C112:H112)=0,"",IF(T112=0,LOOKUP(C112,Accounts!$A$10:$A$84,Accounts!$B$10:$B$84),"Error!  Invalid Account Number"))</f>
        <v/>
      </c>
      <c r="L112" s="30">
        <f t="shared" si="8"/>
        <v>0</v>
      </c>
      <c r="M112" s="152">
        <f t="shared" si="11"/>
        <v>0</v>
      </c>
      <c r="N112" s="43"/>
      <c r="O112" s="92"/>
      <c r="P112" s="150"/>
      <c r="Q112" s="156">
        <f t="shared" si="13"/>
        <v>0</v>
      </c>
      <c r="R112" s="161">
        <f t="shared" si="10"/>
        <v>0</v>
      </c>
      <c r="S112" s="15">
        <f>SUMIF(Accounts!A$10:A$84,C112,Accounts!A$10:A$84)</f>
        <v>0</v>
      </c>
      <c r="T112" s="15">
        <f t="shared" si="12"/>
        <v>0</v>
      </c>
      <c r="U112" s="15">
        <f t="shared" si="9"/>
        <v>0</v>
      </c>
    </row>
    <row r="113" spans="1:21">
      <c r="A113" s="56"/>
      <c r="B113" s="3"/>
      <c r="C113" s="216"/>
      <c r="D113" s="102"/>
      <c r="E113" s="102"/>
      <c r="F113" s="103"/>
      <c r="G113" s="131"/>
      <c r="H113" s="2"/>
      <c r="I113" s="107">
        <f>IF(F113="",SUMIF(Accounts!$A$10:$A$84,C113,Accounts!$D$10:$D$84),0)</f>
        <v>0</v>
      </c>
      <c r="J113" s="30">
        <f>IF(H113&lt;&gt;"",ROUND(H113*(1-F113-I113),2),IF(SETUP!$C$10&lt;&gt;"Y",0,IF(SUMIF(Accounts!A$10:A$84,C113,Accounts!Q$10:Q$84)=1,0,ROUND((D113-E113)*(1-F113-I113)/SETUP!$C$13,2))))</f>
        <v>0</v>
      </c>
      <c r="K113" s="14" t="str">
        <f>IF(SUM(C113:H113)=0,"",IF(T113=0,LOOKUP(C113,Accounts!$A$10:$A$84,Accounts!$B$10:$B$84),"Error!  Invalid Account Number"))</f>
        <v/>
      </c>
      <c r="L113" s="30">
        <f t="shared" si="8"/>
        <v>0</v>
      </c>
      <c r="M113" s="152">
        <f t="shared" si="11"/>
        <v>0</v>
      </c>
      <c r="N113" s="43"/>
      <c r="O113" s="92"/>
      <c r="P113" s="150"/>
      <c r="Q113" s="156">
        <f t="shared" si="13"/>
        <v>0</v>
      </c>
      <c r="R113" s="161">
        <f t="shared" si="10"/>
        <v>0</v>
      </c>
      <c r="S113" s="15">
        <f>SUMIF(Accounts!A$10:A$84,C113,Accounts!A$10:A$84)</f>
        <v>0</v>
      </c>
      <c r="T113" s="15">
        <f t="shared" si="12"/>
        <v>0</v>
      </c>
      <c r="U113" s="15">
        <f t="shared" si="9"/>
        <v>0</v>
      </c>
    </row>
    <row r="114" spans="1:21">
      <c r="A114" s="56"/>
      <c r="B114" s="3"/>
      <c r="C114" s="216"/>
      <c r="D114" s="102"/>
      <c r="E114" s="102"/>
      <c r="F114" s="103"/>
      <c r="G114" s="131"/>
      <c r="H114" s="2"/>
      <c r="I114" s="107">
        <f>IF(F114="",SUMIF(Accounts!$A$10:$A$84,C114,Accounts!$D$10:$D$84),0)</f>
        <v>0</v>
      </c>
      <c r="J114" s="30">
        <f>IF(H114&lt;&gt;"",ROUND(H114*(1-F114-I114),2),IF(SETUP!$C$10&lt;&gt;"Y",0,IF(SUMIF(Accounts!A$10:A$84,C114,Accounts!Q$10:Q$84)=1,0,ROUND((D114-E114)*(1-F114-I114)/SETUP!$C$13,2))))</f>
        <v>0</v>
      </c>
      <c r="K114" s="14" t="str">
        <f>IF(SUM(C114:H114)=0,"",IF(T114=0,LOOKUP(C114,Accounts!$A$10:$A$84,Accounts!$B$10:$B$84),"Error!  Invalid Account Number"))</f>
        <v/>
      </c>
      <c r="L114" s="30">
        <f t="shared" si="8"/>
        <v>0</v>
      </c>
      <c r="M114" s="152">
        <f t="shared" si="11"/>
        <v>0</v>
      </c>
      <c r="N114" s="43"/>
      <c r="O114" s="92"/>
      <c r="P114" s="150"/>
      <c r="Q114" s="156">
        <f t="shared" si="13"/>
        <v>0</v>
      </c>
      <c r="R114" s="161">
        <f t="shared" si="10"/>
        <v>0</v>
      </c>
      <c r="S114" s="15">
        <f>SUMIF(Accounts!A$10:A$84,C114,Accounts!A$10:A$84)</f>
        <v>0</v>
      </c>
      <c r="T114" s="15">
        <f t="shared" si="12"/>
        <v>0</v>
      </c>
      <c r="U114" s="15">
        <f t="shared" si="9"/>
        <v>0</v>
      </c>
    </row>
    <row r="115" spans="1:21">
      <c r="A115" s="56"/>
      <c r="B115" s="3"/>
      <c r="C115" s="216"/>
      <c r="D115" s="102"/>
      <c r="E115" s="102"/>
      <c r="F115" s="103"/>
      <c r="G115" s="131"/>
      <c r="H115" s="2"/>
      <c r="I115" s="107">
        <f>IF(F115="",SUMIF(Accounts!$A$10:$A$84,C115,Accounts!$D$10:$D$84),0)</f>
        <v>0</v>
      </c>
      <c r="J115" s="30">
        <f>IF(H115&lt;&gt;"",ROUND(H115*(1-F115-I115),2),IF(SETUP!$C$10&lt;&gt;"Y",0,IF(SUMIF(Accounts!A$10:A$84,C115,Accounts!Q$10:Q$84)=1,0,ROUND((D115-E115)*(1-F115-I115)/SETUP!$C$13,2))))</f>
        <v>0</v>
      </c>
      <c r="K115" s="14" t="str">
        <f>IF(SUM(C115:H115)=0,"",IF(T115=0,LOOKUP(C115,Accounts!$A$10:$A$84,Accounts!$B$10:$B$84),"Error!  Invalid Account Number"))</f>
        <v/>
      </c>
      <c r="L115" s="30">
        <f t="shared" si="8"/>
        <v>0</v>
      </c>
      <c r="M115" s="152">
        <f t="shared" si="11"/>
        <v>0</v>
      </c>
      <c r="N115" s="43"/>
      <c r="O115" s="92"/>
      <c r="P115" s="150"/>
      <c r="Q115" s="156">
        <f t="shared" si="13"/>
        <v>0</v>
      </c>
      <c r="R115" s="161">
        <f t="shared" si="10"/>
        <v>0</v>
      </c>
      <c r="S115" s="15">
        <f>SUMIF(Accounts!A$10:A$84,C115,Accounts!A$10:A$84)</f>
        <v>0</v>
      </c>
      <c r="T115" s="15">
        <f t="shared" si="12"/>
        <v>0</v>
      </c>
      <c r="U115" s="15">
        <f t="shared" si="9"/>
        <v>0</v>
      </c>
    </row>
    <row r="116" spans="1:21">
      <c r="A116" s="56"/>
      <c r="B116" s="3"/>
      <c r="C116" s="216"/>
      <c r="D116" s="102"/>
      <c r="E116" s="102"/>
      <c r="F116" s="103"/>
      <c r="G116" s="131"/>
      <c r="H116" s="2"/>
      <c r="I116" s="107">
        <f>IF(F116="",SUMIF(Accounts!$A$10:$A$84,C116,Accounts!$D$10:$D$84),0)</f>
        <v>0</v>
      </c>
      <c r="J116" s="30">
        <f>IF(H116&lt;&gt;"",ROUND(H116*(1-F116-I116),2),IF(SETUP!$C$10&lt;&gt;"Y",0,IF(SUMIF(Accounts!A$10:A$84,C116,Accounts!Q$10:Q$84)=1,0,ROUND((D116-E116)*(1-F116-I116)/SETUP!$C$13,2))))</f>
        <v>0</v>
      </c>
      <c r="K116" s="14" t="str">
        <f>IF(SUM(C116:H116)=0,"",IF(T116=0,LOOKUP(C116,Accounts!$A$10:$A$84,Accounts!$B$10:$B$84),"Error!  Invalid Account Number"))</f>
        <v/>
      </c>
      <c r="L116" s="30">
        <f t="shared" si="8"/>
        <v>0</v>
      </c>
      <c r="M116" s="152">
        <f t="shared" si="11"/>
        <v>0</v>
      </c>
      <c r="N116" s="43"/>
      <c r="O116" s="92"/>
      <c r="P116" s="150"/>
      <c r="Q116" s="156">
        <f t="shared" si="13"/>
        <v>0</v>
      </c>
      <c r="R116" s="161">
        <f t="shared" si="10"/>
        <v>0</v>
      </c>
      <c r="S116" s="15">
        <f>SUMIF(Accounts!A$10:A$84,C116,Accounts!A$10:A$84)</f>
        <v>0</v>
      </c>
      <c r="T116" s="15">
        <f t="shared" si="12"/>
        <v>0</v>
      </c>
      <c r="U116" s="15">
        <f t="shared" si="9"/>
        <v>0</v>
      </c>
    </row>
    <row r="117" spans="1:21">
      <c r="A117" s="56"/>
      <c r="B117" s="3"/>
      <c r="C117" s="216"/>
      <c r="D117" s="102"/>
      <c r="E117" s="102"/>
      <c r="F117" s="103"/>
      <c r="G117" s="131"/>
      <c r="H117" s="2"/>
      <c r="I117" s="107">
        <f>IF(F117="",SUMIF(Accounts!$A$10:$A$84,C117,Accounts!$D$10:$D$84),0)</f>
        <v>0</v>
      </c>
      <c r="J117" s="30">
        <f>IF(H117&lt;&gt;"",ROUND(H117*(1-F117-I117),2),IF(SETUP!$C$10&lt;&gt;"Y",0,IF(SUMIF(Accounts!A$10:A$84,C117,Accounts!Q$10:Q$84)=1,0,ROUND((D117-E117)*(1-F117-I117)/SETUP!$C$13,2))))</f>
        <v>0</v>
      </c>
      <c r="K117" s="14" t="str">
        <f>IF(SUM(C117:H117)=0,"",IF(T117=0,LOOKUP(C117,Accounts!$A$10:$A$84,Accounts!$B$10:$B$84),"Error!  Invalid Account Number"))</f>
        <v/>
      </c>
      <c r="L117" s="30">
        <f t="shared" si="8"/>
        <v>0</v>
      </c>
      <c r="M117" s="152">
        <f t="shared" si="11"/>
        <v>0</v>
      </c>
      <c r="N117" s="43"/>
      <c r="O117" s="92"/>
      <c r="P117" s="150"/>
      <c r="Q117" s="156">
        <f t="shared" si="13"/>
        <v>0</v>
      </c>
      <c r="R117" s="161">
        <f t="shared" si="10"/>
        <v>0</v>
      </c>
      <c r="S117" s="15">
        <f>SUMIF(Accounts!A$10:A$84,C117,Accounts!A$10:A$84)</f>
        <v>0</v>
      </c>
      <c r="T117" s="15">
        <f t="shared" si="12"/>
        <v>0</v>
      </c>
      <c r="U117" s="15">
        <f t="shared" si="9"/>
        <v>0</v>
      </c>
    </row>
    <row r="118" spans="1:21">
      <c r="A118" s="56"/>
      <c r="B118" s="3"/>
      <c r="C118" s="216"/>
      <c r="D118" s="102"/>
      <c r="E118" s="102"/>
      <c r="F118" s="103"/>
      <c r="G118" s="131"/>
      <c r="H118" s="2"/>
      <c r="I118" s="107">
        <f>IF(F118="",SUMIF(Accounts!$A$10:$A$84,C118,Accounts!$D$10:$D$84),0)</f>
        <v>0</v>
      </c>
      <c r="J118" s="30">
        <f>IF(H118&lt;&gt;"",ROUND(H118*(1-F118-I118),2),IF(SETUP!$C$10&lt;&gt;"Y",0,IF(SUMIF(Accounts!A$10:A$84,C118,Accounts!Q$10:Q$84)=1,0,ROUND((D118-E118)*(1-F118-I118)/SETUP!$C$13,2))))</f>
        <v>0</v>
      </c>
      <c r="K118" s="14" t="str">
        <f>IF(SUM(C118:H118)=0,"",IF(T118=0,LOOKUP(C118,Accounts!$A$10:$A$84,Accounts!$B$10:$B$84),"Error!  Invalid Account Number"))</f>
        <v/>
      </c>
      <c r="L118" s="30">
        <f t="shared" si="8"/>
        <v>0</v>
      </c>
      <c r="M118" s="152">
        <f t="shared" si="11"/>
        <v>0</v>
      </c>
      <c r="N118" s="43"/>
      <c r="O118" s="92"/>
      <c r="P118" s="150"/>
      <c r="Q118" s="156">
        <f t="shared" si="13"/>
        <v>0</v>
      </c>
      <c r="R118" s="161">
        <f t="shared" si="10"/>
        <v>0</v>
      </c>
      <c r="S118" s="15">
        <f>SUMIF(Accounts!A$10:A$84,C118,Accounts!A$10:A$84)</f>
        <v>0</v>
      </c>
      <c r="T118" s="15">
        <f t="shared" si="12"/>
        <v>0</v>
      </c>
      <c r="U118" s="15">
        <f t="shared" si="9"/>
        <v>0</v>
      </c>
    </row>
    <row r="119" spans="1:21">
      <c r="A119" s="56"/>
      <c r="B119" s="3"/>
      <c r="C119" s="216"/>
      <c r="D119" s="102"/>
      <c r="E119" s="102"/>
      <c r="F119" s="103"/>
      <c r="G119" s="131"/>
      <c r="H119" s="2"/>
      <c r="I119" s="107">
        <f>IF(F119="",SUMIF(Accounts!$A$10:$A$84,C119,Accounts!$D$10:$D$84),0)</f>
        <v>0</v>
      </c>
      <c r="J119" s="30">
        <f>IF(H119&lt;&gt;"",ROUND(H119*(1-F119-I119),2),IF(SETUP!$C$10&lt;&gt;"Y",0,IF(SUMIF(Accounts!A$10:A$84,C119,Accounts!Q$10:Q$84)=1,0,ROUND((D119-E119)*(1-F119-I119)/SETUP!$C$13,2))))</f>
        <v>0</v>
      </c>
      <c r="K119" s="14" t="str">
        <f>IF(SUM(C119:H119)=0,"",IF(T119=0,LOOKUP(C119,Accounts!$A$10:$A$84,Accounts!$B$10:$B$84),"Error!  Invalid Account Number"))</f>
        <v/>
      </c>
      <c r="L119" s="30">
        <f t="shared" si="8"/>
        <v>0</v>
      </c>
      <c r="M119" s="152">
        <f t="shared" si="11"/>
        <v>0</v>
      </c>
      <c r="N119" s="43"/>
      <c r="O119" s="92"/>
      <c r="P119" s="150"/>
      <c r="Q119" s="156">
        <f t="shared" si="13"/>
        <v>0</v>
      </c>
      <c r="R119" s="161">
        <f t="shared" si="10"/>
        <v>0</v>
      </c>
      <c r="S119" s="15">
        <f>SUMIF(Accounts!A$10:A$84,C119,Accounts!A$10:A$84)</f>
        <v>0</v>
      </c>
      <c r="T119" s="15">
        <f t="shared" si="12"/>
        <v>0</v>
      </c>
      <c r="U119" s="15">
        <f t="shared" si="9"/>
        <v>0</v>
      </c>
    </row>
    <row r="120" spans="1:21">
      <c r="A120" s="56"/>
      <c r="B120" s="3"/>
      <c r="C120" s="216"/>
      <c r="D120" s="102"/>
      <c r="E120" s="102"/>
      <c r="F120" s="103"/>
      <c r="G120" s="131"/>
      <c r="H120" s="2"/>
      <c r="I120" s="107">
        <f>IF(F120="",SUMIF(Accounts!$A$10:$A$84,C120,Accounts!$D$10:$D$84),0)</f>
        <v>0</v>
      </c>
      <c r="J120" s="30">
        <f>IF(H120&lt;&gt;"",ROUND(H120*(1-F120-I120),2),IF(SETUP!$C$10&lt;&gt;"Y",0,IF(SUMIF(Accounts!A$10:A$84,C120,Accounts!Q$10:Q$84)=1,0,ROUND((D120-E120)*(1-F120-I120)/SETUP!$C$13,2))))</f>
        <v>0</v>
      </c>
      <c r="K120" s="14" t="str">
        <f>IF(SUM(C120:H120)=0,"",IF(T120=0,LOOKUP(C120,Accounts!$A$10:$A$84,Accounts!$B$10:$B$84),"Error!  Invalid Account Number"))</f>
        <v/>
      </c>
      <c r="L120" s="30">
        <f t="shared" si="8"/>
        <v>0</v>
      </c>
      <c r="M120" s="152">
        <f t="shared" si="11"/>
        <v>0</v>
      </c>
      <c r="N120" s="43"/>
      <c r="O120" s="92"/>
      <c r="P120" s="150"/>
      <c r="Q120" s="156">
        <f t="shared" si="13"/>
        <v>0</v>
      </c>
      <c r="R120" s="161">
        <f t="shared" si="10"/>
        <v>0</v>
      </c>
      <c r="S120" s="15">
        <f>SUMIF(Accounts!A$10:A$84,C120,Accounts!A$10:A$84)</f>
        <v>0</v>
      </c>
      <c r="T120" s="15">
        <f t="shared" si="12"/>
        <v>0</v>
      </c>
      <c r="U120" s="15">
        <f t="shared" si="9"/>
        <v>0</v>
      </c>
    </row>
    <row r="121" spans="1:21">
      <c r="A121" s="56"/>
      <c r="B121" s="3"/>
      <c r="C121" s="216"/>
      <c r="D121" s="102"/>
      <c r="E121" s="102"/>
      <c r="F121" s="103"/>
      <c r="G121" s="131"/>
      <c r="H121" s="2"/>
      <c r="I121" s="107">
        <f>IF(F121="",SUMIF(Accounts!$A$10:$A$84,C121,Accounts!$D$10:$D$84),0)</f>
        <v>0</v>
      </c>
      <c r="J121" s="30">
        <f>IF(H121&lt;&gt;"",ROUND(H121*(1-F121-I121),2),IF(SETUP!$C$10&lt;&gt;"Y",0,IF(SUMIF(Accounts!A$10:A$84,C121,Accounts!Q$10:Q$84)=1,0,ROUND((D121-E121)*(1-F121-I121)/SETUP!$C$13,2))))</f>
        <v>0</v>
      </c>
      <c r="K121" s="14" t="str">
        <f>IF(SUM(C121:H121)=0,"",IF(T121=0,LOOKUP(C121,Accounts!$A$10:$A$84,Accounts!$B$10:$B$84),"Error!  Invalid Account Number"))</f>
        <v/>
      </c>
      <c r="L121" s="30">
        <f t="shared" si="8"/>
        <v>0</v>
      </c>
      <c r="M121" s="152">
        <f t="shared" si="11"/>
        <v>0</v>
      </c>
      <c r="N121" s="43"/>
      <c r="O121" s="92"/>
      <c r="P121" s="150"/>
      <c r="Q121" s="156">
        <f t="shared" si="13"/>
        <v>0</v>
      </c>
      <c r="R121" s="161">
        <f t="shared" si="10"/>
        <v>0</v>
      </c>
      <c r="S121" s="15">
        <f>SUMIF(Accounts!A$10:A$84,C121,Accounts!A$10:A$84)</f>
        <v>0</v>
      </c>
      <c r="T121" s="15">
        <f t="shared" si="12"/>
        <v>0</v>
      </c>
      <c r="U121" s="15">
        <f t="shared" si="9"/>
        <v>0</v>
      </c>
    </row>
    <row r="122" spans="1:21">
      <c r="A122" s="56"/>
      <c r="B122" s="3"/>
      <c r="C122" s="216"/>
      <c r="D122" s="102"/>
      <c r="E122" s="102"/>
      <c r="F122" s="103"/>
      <c r="G122" s="131"/>
      <c r="H122" s="2"/>
      <c r="I122" s="107">
        <f>IF(F122="",SUMIF(Accounts!$A$10:$A$84,C122,Accounts!$D$10:$D$84),0)</f>
        <v>0</v>
      </c>
      <c r="J122" s="30">
        <f>IF(H122&lt;&gt;"",ROUND(H122*(1-F122-I122),2),IF(SETUP!$C$10&lt;&gt;"Y",0,IF(SUMIF(Accounts!A$10:A$84,C122,Accounts!Q$10:Q$84)=1,0,ROUND((D122-E122)*(1-F122-I122)/SETUP!$C$13,2))))</f>
        <v>0</v>
      </c>
      <c r="K122" s="14" t="str">
        <f>IF(SUM(C122:H122)=0,"",IF(T122=0,LOOKUP(C122,Accounts!$A$10:$A$84,Accounts!$B$10:$B$84),"Error!  Invalid Account Number"))</f>
        <v/>
      </c>
      <c r="L122" s="30">
        <f t="shared" si="8"/>
        <v>0</v>
      </c>
      <c r="M122" s="152">
        <f t="shared" si="11"/>
        <v>0</v>
      </c>
      <c r="N122" s="43"/>
      <c r="O122" s="92"/>
      <c r="P122" s="150"/>
      <c r="Q122" s="156">
        <f t="shared" si="13"/>
        <v>0</v>
      </c>
      <c r="R122" s="161">
        <f t="shared" si="10"/>
        <v>0</v>
      </c>
      <c r="S122" s="15">
        <f>SUMIF(Accounts!A$10:A$84,C122,Accounts!A$10:A$84)</f>
        <v>0</v>
      </c>
      <c r="T122" s="15">
        <f t="shared" si="12"/>
        <v>0</v>
      </c>
      <c r="U122" s="15">
        <f t="shared" si="9"/>
        <v>0</v>
      </c>
    </row>
    <row r="123" spans="1:21">
      <c r="A123" s="56"/>
      <c r="B123" s="3"/>
      <c r="C123" s="216"/>
      <c r="D123" s="102"/>
      <c r="E123" s="102"/>
      <c r="F123" s="103"/>
      <c r="G123" s="131"/>
      <c r="H123" s="2"/>
      <c r="I123" s="107">
        <f>IF(F123="",SUMIF(Accounts!$A$10:$A$84,C123,Accounts!$D$10:$D$84),0)</f>
        <v>0</v>
      </c>
      <c r="J123" s="30">
        <f>IF(H123&lt;&gt;"",ROUND(H123*(1-F123-I123),2),IF(SETUP!$C$10&lt;&gt;"Y",0,IF(SUMIF(Accounts!A$10:A$84,C123,Accounts!Q$10:Q$84)=1,0,ROUND((D123-E123)*(1-F123-I123)/SETUP!$C$13,2))))</f>
        <v>0</v>
      </c>
      <c r="K123" s="14" t="str">
        <f>IF(SUM(C123:H123)=0,"",IF(T123=0,LOOKUP(C123,Accounts!$A$10:$A$84,Accounts!$B$10:$B$84),"Error!  Invalid Account Number"))</f>
        <v/>
      </c>
      <c r="L123" s="30">
        <f t="shared" si="8"/>
        <v>0</v>
      </c>
      <c r="M123" s="152">
        <f t="shared" si="11"/>
        <v>0</v>
      </c>
      <c r="N123" s="43"/>
      <c r="O123" s="92"/>
      <c r="P123" s="150"/>
      <c r="Q123" s="156">
        <f t="shared" si="13"/>
        <v>0</v>
      </c>
      <c r="R123" s="161">
        <f t="shared" si="10"/>
        <v>0</v>
      </c>
      <c r="S123" s="15">
        <f>SUMIF(Accounts!A$10:A$84,C123,Accounts!A$10:A$84)</f>
        <v>0</v>
      </c>
      <c r="T123" s="15">
        <f t="shared" si="12"/>
        <v>0</v>
      </c>
      <c r="U123" s="15">
        <f t="shared" si="9"/>
        <v>0</v>
      </c>
    </row>
    <row r="124" spans="1:21">
      <c r="A124" s="56"/>
      <c r="B124" s="3"/>
      <c r="C124" s="216"/>
      <c r="D124" s="102"/>
      <c r="E124" s="102"/>
      <c r="F124" s="103"/>
      <c r="G124" s="131"/>
      <c r="H124" s="2"/>
      <c r="I124" s="107">
        <f>IF(F124="",SUMIF(Accounts!$A$10:$A$84,C124,Accounts!$D$10:$D$84),0)</f>
        <v>0</v>
      </c>
      <c r="J124" s="30">
        <f>IF(H124&lt;&gt;"",ROUND(H124*(1-F124-I124),2),IF(SETUP!$C$10&lt;&gt;"Y",0,IF(SUMIF(Accounts!A$10:A$84,C124,Accounts!Q$10:Q$84)=1,0,ROUND((D124-E124)*(1-F124-I124)/SETUP!$C$13,2))))</f>
        <v>0</v>
      </c>
      <c r="K124" s="14" t="str">
        <f>IF(SUM(C124:H124)=0,"",IF(T124=0,LOOKUP(C124,Accounts!$A$10:$A$84,Accounts!$B$10:$B$84),"Error!  Invalid Account Number"))</f>
        <v/>
      </c>
      <c r="L124" s="30">
        <f t="shared" si="8"/>
        <v>0</v>
      </c>
      <c r="M124" s="152">
        <f t="shared" si="11"/>
        <v>0</v>
      </c>
      <c r="N124" s="43"/>
      <c r="O124" s="92"/>
      <c r="P124" s="150"/>
      <c r="Q124" s="156">
        <f t="shared" si="13"/>
        <v>0</v>
      </c>
      <c r="R124" s="161">
        <f t="shared" si="10"/>
        <v>0</v>
      </c>
      <c r="S124" s="15">
        <f>SUMIF(Accounts!A$10:A$84,C124,Accounts!A$10:A$84)</f>
        <v>0</v>
      </c>
      <c r="T124" s="15">
        <f t="shared" si="12"/>
        <v>0</v>
      </c>
      <c r="U124" s="15">
        <f t="shared" si="9"/>
        <v>0</v>
      </c>
    </row>
    <row r="125" spans="1:21">
      <c r="A125" s="56"/>
      <c r="B125" s="3"/>
      <c r="C125" s="216"/>
      <c r="D125" s="102"/>
      <c r="E125" s="102"/>
      <c r="F125" s="103"/>
      <c r="G125" s="131"/>
      <c r="H125" s="2"/>
      <c r="I125" s="107">
        <f>IF(F125="",SUMIF(Accounts!$A$10:$A$84,C125,Accounts!$D$10:$D$84),0)</f>
        <v>0</v>
      </c>
      <c r="J125" s="30">
        <f>IF(H125&lt;&gt;"",ROUND(H125*(1-F125-I125),2),IF(SETUP!$C$10&lt;&gt;"Y",0,IF(SUMIF(Accounts!A$10:A$84,C125,Accounts!Q$10:Q$84)=1,0,ROUND((D125-E125)*(1-F125-I125)/SETUP!$C$13,2))))</f>
        <v>0</v>
      </c>
      <c r="K125" s="14" t="str">
        <f>IF(SUM(C125:H125)=0,"",IF(T125=0,LOOKUP(C125,Accounts!$A$10:$A$84,Accounts!$B$10:$B$84),"Error!  Invalid Account Number"))</f>
        <v/>
      </c>
      <c r="L125" s="30">
        <f t="shared" si="8"/>
        <v>0</v>
      </c>
      <c r="M125" s="152">
        <f t="shared" si="11"/>
        <v>0</v>
      </c>
      <c r="N125" s="43"/>
      <c r="O125" s="92"/>
      <c r="P125" s="150"/>
      <c r="Q125" s="156">
        <f t="shared" si="13"/>
        <v>0</v>
      </c>
      <c r="R125" s="161">
        <f t="shared" si="10"/>
        <v>0</v>
      </c>
      <c r="S125" s="15">
        <f>SUMIF(Accounts!A$10:A$84,C125,Accounts!A$10:A$84)</f>
        <v>0</v>
      </c>
      <c r="T125" s="15">
        <f t="shared" si="12"/>
        <v>0</v>
      </c>
      <c r="U125" s="15">
        <f t="shared" si="9"/>
        <v>0</v>
      </c>
    </row>
    <row r="126" spans="1:21">
      <c r="A126" s="56"/>
      <c r="B126" s="3"/>
      <c r="C126" s="216"/>
      <c r="D126" s="102"/>
      <c r="E126" s="102"/>
      <c r="F126" s="103"/>
      <c r="G126" s="131"/>
      <c r="H126" s="2"/>
      <c r="I126" s="107">
        <f>IF(F126="",SUMIF(Accounts!$A$10:$A$84,C126,Accounts!$D$10:$D$84),0)</f>
        <v>0</v>
      </c>
      <c r="J126" s="30">
        <f>IF(H126&lt;&gt;"",ROUND(H126*(1-F126-I126),2),IF(SETUP!$C$10&lt;&gt;"Y",0,IF(SUMIF(Accounts!A$10:A$84,C126,Accounts!Q$10:Q$84)=1,0,ROUND((D126-E126)*(1-F126-I126)/SETUP!$C$13,2))))</f>
        <v>0</v>
      </c>
      <c r="K126" s="14" t="str">
        <f>IF(SUM(C126:H126)=0,"",IF(T126=0,LOOKUP(C126,Accounts!$A$10:$A$84,Accounts!$B$10:$B$84),"Error!  Invalid Account Number"))</f>
        <v/>
      </c>
      <c r="L126" s="30">
        <f t="shared" si="8"/>
        <v>0</v>
      </c>
      <c r="M126" s="152">
        <f t="shared" si="11"/>
        <v>0</v>
      </c>
      <c r="N126" s="43"/>
      <c r="O126" s="92"/>
      <c r="P126" s="150"/>
      <c r="Q126" s="156">
        <f t="shared" si="13"/>
        <v>0</v>
      </c>
      <c r="R126" s="161">
        <f t="shared" si="10"/>
        <v>0</v>
      </c>
      <c r="S126" s="15">
        <f>SUMIF(Accounts!A$10:A$84,C126,Accounts!A$10:A$84)</f>
        <v>0</v>
      </c>
      <c r="T126" s="15">
        <f t="shared" si="12"/>
        <v>0</v>
      </c>
      <c r="U126" s="15">
        <f t="shared" si="9"/>
        <v>0</v>
      </c>
    </row>
    <row r="127" spans="1:21">
      <c r="A127" s="56"/>
      <c r="B127" s="3"/>
      <c r="C127" s="216"/>
      <c r="D127" s="102"/>
      <c r="E127" s="102"/>
      <c r="F127" s="103"/>
      <c r="G127" s="131"/>
      <c r="H127" s="2"/>
      <c r="I127" s="107">
        <f>IF(F127="",SUMIF(Accounts!$A$10:$A$84,C127,Accounts!$D$10:$D$84),0)</f>
        <v>0</v>
      </c>
      <c r="J127" s="30">
        <f>IF(H127&lt;&gt;"",ROUND(H127*(1-F127-I127),2),IF(SETUP!$C$10&lt;&gt;"Y",0,IF(SUMIF(Accounts!A$10:A$84,C127,Accounts!Q$10:Q$84)=1,0,ROUND((D127-E127)*(1-F127-I127)/SETUP!$C$13,2))))</f>
        <v>0</v>
      </c>
      <c r="K127" s="14" t="str">
        <f>IF(SUM(C127:H127)=0,"",IF(T127=0,LOOKUP(C127,Accounts!$A$10:$A$84,Accounts!$B$10:$B$84),"Error!  Invalid Account Number"))</f>
        <v/>
      </c>
      <c r="L127" s="30">
        <f t="shared" si="8"/>
        <v>0</v>
      </c>
      <c r="M127" s="152">
        <f t="shared" si="11"/>
        <v>0</v>
      </c>
      <c r="N127" s="43"/>
      <c r="O127" s="92"/>
      <c r="P127" s="150"/>
      <c r="Q127" s="156">
        <f t="shared" si="13"/>
        <v>0</v>
      </c>
      <c r="R127" s="161">
        <f t="shared" si="10"/>
        <v>0</v>
      </c>
      <c r="S127" s="15">
        <f>SUMIF(Accounts!A$10:A$84,C127,Accounts!A$10:A$84)</f>
        <v>0</v>
      </c>
      <c r="T127" s="15">
        <f t="shared" si="12"/>
        <v>0</v>
      </c>
      <c r="U127" s="15">
        <f t="shared" si="9"/>
        <v>0</v>
      </c>
    </row>
    <row r="128" spans="1:21">
      <c r="A128" s="56"/>
      <c r="B128" s="3"/>
      <c r="C128" s="216"/>
      <c r="D128" s="102"/>
      <c r="E128" s="102"/>
      <c r="F128" s="103"/>
      <c r="G128" s="131"/>
      <c r="H128" s="2"/>
      <c r="I128" s="107">
        <f>IF(F128="",SUMIF(Accounts!$A$10:$A$84,C128,Accounts!$D$10:$D$84),0)</f>
        <v>0</v>
      </c>
      <c r="J128" s="30">
        <f>IF(H128&lt;&gt;"",ROUND(H128*(1-F128-I128),2),IF(SETUP!$C$10&lt;&gt;"Y",0,IF(SUMIF(Accounts!A$10:A$84,C128,Accounts!Q$10:Q$84)=1,0,ROUND((D128-E128)*(1-F128-I128)/SETUP!$C$13,2))))</f>
        <v>0</v>
      </c>
      <c r="K128" s="14" t="str">
        <f>IF(SUM(C128:H128)=0,"",IF(T128=0,LOOKUP(C128,Accounts!$A$10:$A$84,Accounts!$B$10:$B$84),"Error!  Invalid Account Number"))</f>
        <v/>
      </c>
      <c r="L128" s="30">
        <f t="shared" si="8"/>
        <v>0</v>
      </c>
      <c r="M128" s="152">
        <f t="shared" si="11"/>
        <v>0</v>
      </c>
      <c r="N128" s="43"/>
      <c r="O128" s="92"/>
      <c r="P128" s="150"/>
      <c r="Q128" s="156">
        <f t="shared" si="13"/>
        <v>0</v>
      </c>
      <c r="R128" s="161">
        <f t="shared" si="10"/>
        <v>0</v>
      </c>
      <c r="S128" s="15">
        <f>SUMIF(Accounts!A$10:A$84,C128,Accounts!A$10:A$84)</f>
        <v>0</v>
      </c>
      <c r="T128" s="15">
        <f t="shared" si="12"/>
        <v>0</v>
      </c>
      <c r="U128" s="15">
        <f t="shared" si="9"/>
        <v>0</v>
      </c>
    </row>
    <row r="129" spans="1:21">
      <c r="A129" s="56"/>
      <c r="B129" s="3"/>
      <c r="C129" s="216"/>
      <c r="D129" s="102"/>
      <c r="E129" s="102"/>
      <c r="F129" s="103"/>
      <c r="G129" s="131"/>
      <c r="H129" s="2"/>
      <c r="I129" s="107">
        <f>IF(F129="",SUMIF(Accounts!$A$10:$A$84,C129,Accounts!$D$10:$D$84),0)</f>
        <v>0</v>
      </c>
      <c r="J129" s="30">
        <f>IF(H129&lt;&gt;"",ROUND(H129*(1-F129-I129),2),IF(SETUP!$C$10&lt;&gt;"Y",0,IF(SUMIF(Accounts!A$10:A$84,C129,Accounts!Q$10:Q$84)=1,0,ROUND((D129-E129)*(1-F129-I129)/SETUP!$C$13,2))))</f>
        <v>0</v>
      </c>
      <c r="K129" s="14" t="str">
        <f>IF(SUM(C129:H129)=0,"",IF(T129=0,LOOKUP(C129,Accounts!$A$10:$A$84,Accounts!$B$10:$B$84),"Error!  Invalid Account Number"))</f>
        <v/>
      </c>
      <c r="L129" s="30">
        <f t="shared" si="8"/>
        <v>0</v>
      </c>
      <c r="M129" s="152">
        <f t="shared" si="11"/>
        <v>0</v>
      </c>
      <c r="N129" s="43"/>
      <c r="O129" s="92"/>
      <c r="P129" s="150"/>
      <c r="Q129" s="156">
        <f t="shared" si="13"/>
        <v>0</v>
      </c>
      <c r="R129" s="161">
        <f t="shared" si="10"/>
        <v>0</v>
      </c>
      <c r="S129" s="15">
        <f>SUMIF(Accounts!A$10:A$84,C129,Accounts!A$10:A$84)</f>
        <v>0</v>
      </c>
      <c r="T129" s="15">
        <f t="shared" si="12"/>
        <v>0</v>
      </c>
      <c r="U129" s="15">
        <f t="shared" si="9"/>
        <v>0</v>
      </c>
    </row>
    <row r="130" spans="1:21">
      <c r="A130" s="56"/>
      <c r="B130" s="3"/>
      <c r="C130" s="216"/>
      <c r="D130" s="102"/>
      <c r="E130" s="102"/>
      <c r="F130" s="103"/>
      <c r="G130" s="131"/>
      <c r="H130" s="2"/>
      <c r="I130" s="107">
        <f>IF(F130="",SUMIF(Accounts!$A$10:$A$84,C130,Accounts!$D$10:$D$84),0)</f>
        <v>0</v>
      </c>
      <c r="J130" s="30">
        <f>IF(H130&lt;&gt;"",ROUND(H130*(1-F130-I130),2),IF(SETUP!$C$10&lt;&gt;"Y",0,IF(SUMIF(Accounts!A$10:A$84,C130,Accounts!Q$10:Q$84)=1,0,ROUND((D130-E130)*(1-F130-I130)/SETUP!$C$13,2))))</f>
        <v>0</v>
      </c>
      <c r="K130" s="14" t="str">
        <f>IF(SUM(C130:H130)=0,"",IF(T130=0,LOOKUP(C130,Accounts!$A$10:$A$84,Accounts!$B$10:$B$84),"Error!  Invalid Account Number"))</f>
        <v/>
      </c>
      <c r="L130" s="30">
        <f t="shared" si="8"/>
        <v>0</v>
      </c>
      <c r="M130" s="152">
        <f t="shared" si="11"/>
        <v>0</v>
      </c>
      <c r="N130" s="43"/>
      <c r="O130" s="92"/>
      <c r="P130" s="150"/>
      <c r="Q130" s="156">
        <f t="shared" si="13"/>
        <v>0</v>
      </c>
      <c r="R130" s="161">
        <f t="shared" si="10"/>
        <v>0</v>
      </c>
      <c r="S130" s="15">
        <f>SUMIF(Accounts!A$10:A$84,C130,Accounts!A$10:A$84)</f>
        <v>0</v>
      </c>
      <c r="T130" s="15">
        <f t="shared" si="12"/>
        <v>0</v>
      </c>
      <c r="U130" s="15">
        <f t="shared" si="9"/>
        <v>0</v>
      </c>
    </row>
    <row r="131" spans="1:21">
      <c r="A131" s="56"/>
      <c r="B131" s="3"/>
      <c r="C131" s="216"/>
      <c r="D131" s="102"/>
      <c r="E131" s="102"/>
      <c r="F131" s="103"/>
      <c r="G131" s="131"/>
      <c r="H131" s="2"/>
      <c r="I131" s="107">
        <f>IF(F131="",SUMIF(Accounts!$A$10:$A$84,C131,Accounts!$D$10:$D$84),0)</f>
        <v>0</v>
      </c>
      <c r="J131" s="30">
        <f>IF(H131&lt;&gt;"",ROUND(H131*(1-F131-I131),2),IF(SETUP!$C$10&lt;&gt;"Y",0,IF(SUMIF(Accounts!A$10:A$84,C131,Accounts!Q$10:Q$84)=1,0,ROUND((D131-E131)*(1-F131-I131)/SETUP!$C$13,2))))</f>
        <v>0</v>
      </c>
      <c r="K131" s="14" t="str">
        <f>IF(SUM(C131:H131)=0,"",IF(T131=0,LOOKUP(C131,Accounts!$A$10:$A$84,Accounts!$B$10:$B$84),"Error!  Invalid Account Number"))</f>
        <v/>
      </c>
      <c r="L131" s="30">
        <f t="shared" si="8"/>
        <v>0</v>
      </c>
      <c r="M131" s="152">
        <f t="shared" si="11"/>
        <v>0</v>
      </c>
      <c r="N131" s="43"/>
      <c r="O131" s="92"/>
      <c r="P131" s="150"/>
      <c r="Q131" s="156">
        <f t="shared" si="13"/>
        <v>0</v>
      </c>
      <c r="R131" s="161">
        <f t="shared" si="10"/>
        <v>0</v>
      </c>
      <c r="S131" s="15">
        <f>SUMIF(Accounts!A$10:A$84,C131,Accounts!A$10:A$84)</f>
        <v>0</v>
      </c>
      <c r="T131" s="15">
        <f t="shared" si="12"/>
        <v>0</v>
      </c>
      <c r="U131" s="15">
        <f t="shared" si="9"/>
        <v>0</v>
      </c>
    </row>
    <row r="132" spans="1:21">
      <c r="A132" s="56"/>
      <c r="B132" s="3"/>
      <c r="C132" s="216"/>
      <c r="D132" s="102"/>
      <c r="E132" s="102"/>
      <c r="F132" s="103"/>
      <c r="G132" s="131"/>
      <c r="H132" s="2"/>
      <c r="I132" s="107">
        <f>IF(F132="",SUMIF(Accounts!$A$10:$A$84,C132,Accounts!$D$10:$D$84),0)</f>
        <v>0</v>
      </c>
      <c r="J132" s="30">
        <f>IF(H132&lt;&gt;"",ROUND(H132*(1-F132-I132),2),IF(SETUP!$C$10&lt;&gt;"Y",0,IF(SUMIF(Accounts!A$10:A$84,C132,Accounts!Q$10:Q$84)=1,0,ROUND((D132-E132)*(1-F132-I132)/SETUP!$C$13,2))))</f>
        <v>0</v>
      </c>
      <c r="K132" s="14" t="str">
        <f>IF(SUM(C132:H132)=0,"",IF(T132=0,LOOKUP(C132,Accounts!$A$10:$A$84,Accounts!$B$10:$B$84),"Error!  Invalid Account Number"))</f>
        <v/>
      </c>
      <c r="L132" s="30">
        <f t="shared" si="8"/>
        <v>0</v>
      </c>
      <c r="M132" s="152">
        <f t="shared" si="11"/>
        <v>0</v>
      </c>
      <c r="N132" s="43"/>
      <c r="O132" s="92"/>
      <c r="P132" s="150"/>
      <c r="Q132" s="156">
        <f t="shared" si="13"/>
        <v>0</v>
      </c>
      <c r="R132" s="161">
        <f t="shared" si="10"/>
        <v>0</v>
      </c>
      <c r="S132" s="15">
        <f>SUMIF(Accounts!A$10:A$84,C132,Accounts!A$10:A$84)</f>
        <v>0</v>
      </c>
      <c r="T132" s="15">
        <f t="shared" si="12"/>
        <v>0</v>
      </c>
      <c r="U132" s="15">
        <f t="shared" si="9"/>
        <v>0</v>
      </c>
    </row>
    <row r="133" spans="1:21">
      <c r="A133" s="56"/>
      <c r="B133" s="3"/>
      <c r="C133" s="216"/>
      <c r="D133" s="102"/>
      <c r="E133" s="102"/>
      <c r="F133" s="103"/>
      <c r="G133" s="131"/>
      <c r="H133" s="2"/>
      <c r="I133" s="107">
        <f>IF(F133="",SUMIF(Accounts!$A$10:$A$84,C133,Accounts!$D$10:$D$84),0)</f>
        <v>0</v>
      </c>
      <c r="J133" s="30">
        <f>IF(H133&lt;&gt;"",ROUND(H133*(1-F133-I133),2),IF(SETUP!$C$10&lt;&gt;"Y",0,IF(SUMIF(Accounts!A$10:A$84,C133,Accounts!Q$10:Q$84)=1,0,ROUND((D133-E133)*(1-F133-I133)/SETUP!$C$13,2))))</f>
        <v>0</v>
      </c>
      <c r="K133" s="14" t="str">
        <f>IF(SUM(C133:H133)=0,"",IF(T133=0,LOOKUP(C133,Accounts!$A$10:$A$84,Accounts!$B$10:$B$84),"Error!  Invalid Account Number"))</f>
        <v/>
      </c>
      <c r="L133" s="30">
        <f t="shared" si="8"/>
        <v>0</v>
      </c>
      <c r="M133" s="152">
        <f t="shared" si="11"/>
        <v>0</v>
      </c>
      <c r="N133" s="43"/>
      <c r="O133" s="92"/>
      <c r="P133" s="150"/>
      <c r="Q133" s="156">
        <f t="shared" si="13"/>
        <v>0</v>
      </c>
      <c r="R133" s="161">
        <f t="shared" si="10"/>
        <v>0</v>
      </c>
      <c r="S133" s="15">
        <f>SUMIF(Accounts!A$10:A$84,C133,Accounts!A$10:A$84)</f>
        <v>0</v>
      </c>
      <c r="T133" s="15">
        <f t="shared" si="12"/>
        <v>0</v>
      </c>
      <c r="U133" s="15">
        <f t="shared" si="9"/>
        <v>0</v>
      </c>
    </row>
    <row r="134" spans="1:21">
      <c r="A134" s="56"/>
      <c r="B134" s="3"/>
      <c r="C134" s="216"/>
      <c r="D134" s="102"/>
      <c r="E134" s="102"/>
      <c r="F134" s="103"/>
      <c r="G134" s="131"/>
      <c r="H134" s="2"/>
      <c r="I134" s="107">
        <f>IF(F134="",SUMIF(Accounts!$A$10:$A$84,C134,Accounts!$D$10:$D$84),0)</f>
        <v>0</v>
      </c>
      <c r="J134" s="30">
        <f>IF(H134&lt;&gt;"",ROUND(H134*(1-F134-I134),2),IF(SETUP!$C$10&lt;&gt;"Y",0,IF(SUMIF(Accounts!A$10:A$84,C134,Accounts!Q$10:Q$84)=1,0,ROUND((D134-E134)*(1-F134-I134)/SETUP!$C$13,2))))</f>
        <v>0</v>
      </c>
      <c r="K134" s="14" t="str">
        <f>IF(SUM(C134:H134)=0,"",IF(T134=0,LOOKUP(C134,Accounts!$A$10:$A$84,Accounts!$B$10:$B$84),"Error!  Invalid Account Number"))</f>
        <v/>
      </c>
      <c r="L134" s="30">
        <f t="shared" si="8"/>
        <v>0</v>
      </c>
      <c r="M134" s="152">
        <f t="shared" si="11"/>
        <v>0</v>
      </c>
      <c r="N134" s="43"/>
      <c r="O134" s="92"/>
      <c r="P134" s="150"/>
      <c r="Q134" s="156">
        <f t="shared" si="13"/>
        <v>0</v>
      </c>
      <c r="R134" s="161">
        <f t="shared" si="10"/>
        <v>0</v>
      </c>
      <c r="S134" s="15">
        <f>SUMIF(Accounts!A$10:A$84,C134,Accounts!A$10:A$84)</f>
        <v>0</v>
      </c>
      <c r="T134" s="15">
        <f t="shared" si="12"/>
        <v>0</v>
      </c>
      <c r="U134" s="15">
        <f t="shared" si="9"/>
        <v>0</v>
      </c>
    </row>
    <row r="135" spans="1:21">
      <c r="A135" s="56"/>
      <c r="B135" s="3"/>
      <c r="C135" s="216"/>
      <c r="D135" s="102"/>
      <c r="E135" s="102"/>
      <c r="F135" s="103"/>
      <c r="G135" s="131"/>
      <c r="H135" s="2"/>
      <c r="I135" s="107">
        <f>IF(F135="",SUMIF(Accounts!$A$10:$A$84,C135,Accounts!$D$10:$D$84),0)</f>
        <v>0</v>
      </c>
      <c r="J135" s="30">
        <f>IF(H135&lt;&gt;"",ROUND(H135*(1-F135-I135),2),IF(SETUP!$C$10&lt;&gt;"Y",0,IF(SUMIF(Accounts!A$10:A$84,C135,Accounts!Q$10:Q$84)=1,0,ROUND((D135-E135)*(1-F135-I135)/SETUP!$C$13,2))))</f>
        <v>0</v>
      </c>
      <c r="K135" s="14" t="str">
        <f>IF(SUM(C135:H135)=0,"",IF(T135=0,LOOKUP(C135,Accounts!$A$10:$A$84,Accounts!$B$10:$B$84),"Error!  Invalid Account Number"))</f>
        <v/>
      </c>
      <c r="L135" s="30">
        <f t="shared" si="8"/>
        <v>0</v>
      </c>
      <c r="M135" s="152">
        <f t="shared" si="11"/>
        <v>0</v>
      </c>
      <c r="N135" s="43"/>
      <c r="O135" s="92"/>
      <c r="P135" s="150"/>
      <c r="Q135" s="156">
        <f t="shared" si="13"/>
        <v>0</v>
      </c>
      <c r="R135" s="161">
        <f t="shared" si="10"/>
        <v>0</v>
      </c>
      <c r="S135" s="15">
        <f>SUMIF(Accounts!A$10:A$84,C135,Accounts!A$10:A$84)</f>
        <v>0</v>
      </c>
      <c r="T135" s="15">
        <f t="shared" si="12"/>
        <v>0</v>
      </c>
      <c r="U135" s="15">
        <f t="shared" si="9"/>
        <v>0</v>
      </c>
    </row>
    <row r="136" spans="1:21">
      <c r="A136" s="56"/>
      <c r="B136" s="3"/>
      <c r="C136" s="216"/>
      <c r="D136" s="102"/>
      <c r="E136" s="102"/>
      <c r="F136" s="103"/>
      <c r="G136" s="131"/>
      <c r="H136" s="2"/>
      <c r="I136" s="107">
        <f>IF(F136="",SUMIF(Accounts!$A$10:$A$84,C136,Accounts!$D$10:$D$84),0)</f>
        <v>0</v>
      </c>
      <c r="J136" s="30">
        <f>IF(H136&lt;&gt;"",ROUND(H136*(1-F136-I136),2),IF(SETUP!$C$10&lt;&gt;"Y",0,IF(SUMIF(Accounts!A$10:A$84,C136,Accounts!Q$10:Q$84)=1,0,ROUND((D136-E136)*(1-F136-I136)/SETUP!$C$13,2))))</f>
        <v>0</v>
      </c>
      <c r="K136" s="14" t="str">
        <f>IF(SUM(C136:H136)=0,"",IF(T136=0,LOOKUP(C136,Accounts!$A$10:$A$84,Accounts!$B$10:$B$84),"Error!  Invalid Account Number"))</f>
        <v/>
      </c>
      <c r="L136" s="30">
        <f t="shared" ref="L136:L199" si="14">D136-E136-J136-M136</f>
        <v>0</v>
      </c>
      <c r="M136" s="152">
        <f t="shared" si="11"/>
        <v>0</v>
      </c>
      <c r="N136" s="43"/>
      <c r="O136" s="92"/>
      <c r="P136" s="150"/>
      <c r="Q136" s="156">
        <f t="shared" si="13"/>
        <v>0</v>
      </c>
      <c r="R136" s="161">
        <f t="shared" si="10"/>
        <v>0</v>
      </c>
      <c r="S136" s="15">
        <f>SUMIF(Accounts!A$10:A$84,C136,Accounts!A$10:A$84)</f>
        <v>0</v>
      </c>
      <c r="T136" s="15">
        <f t="shared" si="12"/>
        <v>0</v>
      </c>
      <c r="U136" s="15">
        <f t="shared" ref="U136:U199" si="15">IF(OR(AND(D136-E136&lt;0,J136&gt;0),AND(D136-E136&gt;0,J136&lt;0)),1,0)</f>
        <v>0</v>
      </c>
    </row>
    <row r="137" spans="1:21">
      <c r="A137" s="56"/>
      <c r="B137" s="3"/>
      <c r="C137" s="216"/>
      <c r="D137" s="102"/>
      <c r="E137" s="102"/>
      <c r="F137" s="103"/>
      <c r="G137" s="131"/>
      <c r="H137" s="2"/>
      <c r="I137" s="107">
        <f>IF(F137="",SUMIF(Accounts!$A$10:$A$84,C137,Accounts!$D$10:$D$84),0)</f>
        <v>0</v>
      </c>
      <c r="J137" s="30">
        <f>IF(H137&lt;&gt;"",ROUND(H137*(1-F137-I137),2),IF(SETUP!$C$10&lt;&gt;"Y",0,IF(SUMIF(Accounts!A$10:A$84,C137,Accounts!Q$10:Q$84)=1,0,ROUND((D137-E137)*(1-F137-I137)/SETUP!$C$13,2))))</f>
        <v>0</v>
      </c>
      <c r="K137" s="14" t="str">
        <f>IF(SUM(C137:H137)=0,"",IF(T137=0,LOOKUP(C137,Accounts!$A$10:$A$84,Accounts!$B$10:$B$84),"Error!  Invalid Account Number"))</f>
        <v/>
      </c>
      <c r="L137" s="30">
        <f t="shared" si="14"/>
        <v>0</v>
      </c>
      <c r="M137" s="152">
        <f t="shared" si="11"/>
        <v>0</v>
      </c>
      <c r="N137" s="43"/>
      <c r="O137" s="92"/>
      <c r="P137" s="150"/>
      <c r="Q137" s="156">
        <f t="shared" si="13"/>
        <v>0</v>
      </c>
      <c r="R137" s="161">
        <f t="shared" ref="R137:R200" si="16">J137+Q137</f>
        <v>0</v>
      </c>
      <c r="S137" s="15">
        <f>SUMIF(Accounts!A$10:A$84,C137,Accounts!A$10:A$84)</f>
        <v>0</v>
      </c>
      <c r="T137" s="15">
        <f t="shared" si="12"/>
        <v>0</v>
      </c>
      <c r="U137" s="15">
        <f t="shared" si="15"/>
        <v>0</v>
      </c>
    </row>
    <row r="138" spans="1:21">
      <c r="A138" s="56"/>
      <c r="B138" s="3"/>
      <c r="C138" s="216"/>
      <c r="D138" s="102"/>
      <c r="E138" s="102"/>
      <c r="F138" s="103"/>
      <c r="G138" s="131"/>
      <c r="H138" s="2"/>
      <c r="I138" s="107">
        <f>IF(F138="",SUMIF(Accounts!$A$10:$A$84,C138,Accounts!$D$10:$D$84),0)</f>
        <v>0</v>
      </c>
      <c r="J138" s="30">
        <f>IF(H138&lt;&gt;"",ROUND(H138*(1-F138-I138),2),IF(SETUP!$C$10&lt;&gt;"Y",0,IF(SUMIF(Accounts!A$10:A$84,C138,Accounts!Q$10:Q$84)=1,0,ROUND((D138-E138)*(1-F138-I138)/SETUP!$C$13,2))))</f>
        <v>0</v>
      </c>
      <c r="K138" s="14" t="str">
        <f>IF(SUM(C138:H138)=0,"",IF(T138=0,LOOKUP(C138,Accounts!$A$10:$A$84,Accounts!$B$10:$B$84),"Error!  Invalid Account Number"))</f>
        <v/>
      </c>
      <c r="L138" s="30">
        <f t="shared" si="14"/>
        <v>0</v>
      </c>
      <c r="M138" s="152">
        <f t="shared" ref="M138:M201" si="17">ROUND((D138-E138)*(F138+I138),2)</f>
        <v>0</v>
      </c>
      <c r="N138" s="43"/>
      <c r="O138" s="92"/>
      <c r="P138" s="150"/>
      <c r="Q138" s="156">
        <f t="shared" si="13"/>
        <v>0</v>
      </c>
      <c r="R138" s="161">
        <f t="shared" si="16"/>
        <v>0</v>
      </c>
      <c r="S138" s="15">
        <f>SUMIF(Accounts!A$10:A$84,C138,Accounts!A$10:A$84)</f>
        <v>0</v>
      </c>
      <c r="T138" s="15">
        <f t="shared" ref="T138:T201" si="18">IF(AND(SUM(D138:H138)&lt;&gt;0,C138=0),1,IF(S138=C138,0,1))</f>
        <v>0</v>
      </c>
      <c r="U138" s="15">
        <f t="shared" si="15"/>
        <v>0</v>
      </c>
    </row>
    <row r="139" spans="1:21">
      <c r="A139" s="56"/>
      <c r="B139" s="3"/>
      <c r="C139" s="216"/>
      <c r="D139" s="102"/>
      <c r="E139" s="102"/>
      <c r="F139" s="103"/>
      <c r="G139" s="131"/>
      <c r="H139" s="2"/>
      <c r="I139" s="107">
        <f>IF(F139="",SUMIF(Accounts!$A$10:$A$84,C139,Accounts!$D$10:$D$84),0)</f>
        <v>0</v>
      </c>
      <c r="J139" s="30">
        <f>IF(H139&lt;&gt;"",ROUND(H139*(1-F139-I139),2),IF(SETUP!$C$10&lt;&gt;"Y",0,IF(SUMIF(Accounts!A$10:A$84,C139,Accounts!Q$10:Q$84)=1,0,ROUND((D139-E139)*(1-F139-I139)/SETUP!$C$13,2))))</f>
        <v>0</v>
      </c>
      <c r="K139" s="14" t="str">
        <f>IF(SUM(C139:H139)=0,"",IF(T139=0,LOOKUP(C139,Accounts!$A$10:$A$84,Accounts!$B$10:$B$84),"Error!  Invalid Account Number"))</f>
        <v/>
      </c>
      <c r="L139" s="30">
        <f t="shared" si="14"/>
        <v>0</v>
      </c>
      <c r="M139" s="152">
        <f t="shared" si="17"/>
        <v>0</v>
      </c>
      <c r="N139" s="43"/>
      <c r="O139" s="92"/>
      <c r="P139" s="150"/>
      <c r="Q139" s="156">
        <f t="shared" ref="Q139:Q202" si="19">IF(AND(C139&gt;=101,C139&lt;=120),-J139,0)</f>
        <v>0</v>
      </c>
      <c r="R139" s="161">
        <f t="shared" si="16"/>
        <v>0</v>
      </c>
      <c r="S139" s="15">
        <f>SUMIF(Accounts!A$10:A$84,C139,Accounts!A$10:A$84)</f>
        <v>0</v>
      </c>
      <c r="T139" s="15">
        <f t="shared" si="18"/>
        <v>0</v>
      </c>
      <c r="U139" s="15">
        <f t="shared" si="15"/>
        <v>0</v>
      </c>
    </row>
    <row r="140" spans="1:21">
      <c r="A140" s="56"/>
      <c r="B140" s="3"/>
      <c r="C140" s="216"/>
      <c r="D140" s="102"/>
      <c r="E140" s="102"/>
      <c r="F140" s="103"/>
      <c r="G140" s="131"/>
      <c r="H140" s="2"/>
      <c r="I140" s="107">
        <f>IF(F140="",SUMIF(Accounts!$A$10:$A$84,C140,Accounts!$D$10:$D$84),0)</f>
        <v>0</v>
      </c>
      <c r="J140" s="30">
        <f>IF(H140&lt;&gt;"",ROUND(H140*(1-F140-I140),2),IF(SETUP!$C$10&lt;&gt;"Y",0,IF(SUMIF(Accounts!A$10:A$84,C140,Accounts!Q$10:Q$84)=1,0,ROUND((D140-E140)*(1-F140-I140)/SETUP!$C$13,2))))</f>
        <v>0</v>
      </c>
      <c r="K140" s="14" t="str">
        <f>IF(SUM(C140:H140)=0,"",IF(T140=0,LOOKUP(C140,Accounts!$A$10:$A$84,Accounts!$B$10:$B$84),"Error!  Invalid Account Number"))</f>
        <v/>
      </c>
      <c r="L140" s="30">
        <f t="shared" si="14"/>
        <v>0</v>
      </c>
      <c r="M140" s="152">
        <f t="shared" si="17"/>
        <v>0</v>
      </c>
      <c r="N140" s="43"/>
      <c r="O140" s="92"/>
      <c r="P140" s="150"/>
      <c r="Q140" s="156">
        <f t="shared" si="19"/>
        <v>0</v>
      </c>
      <c r="R140" s="161">
        <f t="shared" si="16"/>
        <v>0</v>
      </c>
      <c r="S140" s="15">
        <f>SUMIF(Accounts!A$10:A$84,C140,Accounts!A$10:A$84)</f>
        <v>0</v>
      </c>
      <c r="T140" s="15">
        <f t="shared" si="18"/>
        <v>0</v>
      </c>
      <c r="U140" s="15">
        <f t="shared" si="15"/>
        <v>0</v>
      </c>
    </row>
    <row r="141" spans="1:21">
      <c r="A141" s="56"/>
      <c r="B141" s="3"/>
      <c r="C141" s="216"/>
      <c r="D141" s="102"/>
      <c r="E141" s="102"/>
      <c r="F141" s="103"/>
      <c r="G141" s="131"/>
      <c r="H141" s="2"/>
      <c r="I141" s="107">
        <f>IF(F141="",SUMIF(Accounts!$A$10:$A$84,C141,Accounts!$D$10:$D$84),0)</f>
        <v>0</v>
      </c>
      <c r="J141" s="30">
        <f>IF(H141&lt;&gt;"",ROUND(H141*(1-F141-I141),2),IF(SETUP!$C$10&lt;&gt;"Y",0,IF(SUMIF(Accounts!A$10:A$84,C141,Accounts!Q$10:Q$84)=1,0,ROUND((D141-E141)*(1-F141-I141)/SETUP!$C$13,2))))</f>
        <v>0</v>
      </c>
      <c r="K141" s="14" t="str">
        <f>IF(SUM(C141:H141)=0,"",IF(T141=0,LOOKUP(C141,Accounts!$A$10:$A$84,Accounts!$B$10:$B$84),"Error!  Invalid Account Number"))</f>
        <v/>
      </c>
      <c r="L141" s="30">
        <f t="shared" si="14"/>
        <v>0</v>
      </c>
      <c r="M141" s="152">
        <f t="shared" si="17"/>
        <v>0</v>
      </c>
      <c r="N141" s="43"/>
      <c r="O141" s="92"/>
      <c r="P141" s="150"/>
      <c r="Q141" s="156">
        <f t="shared" si="19"/>
        <v>0</v>
      </c>
      <c r="R141" s="161">
        <f t="shared" si="16"/>
        <v>0</v>
      </c>
      <c r="S141" s="15">
        <f>SUMIF(Accounts!A$10:A$84,C141,Accounts!A$10:A$84)</f>
        <v>0</v>
      </c>
      <c r="T141" s="15">
        <f t="shared" si="18"/>
        <v>0</v>
      </c>
      <c r="U141" s="15">
        <f t="shared" si="15"/>
        <v>0</v>
      </c>
    </row>
    <row r="142" spans="1:21">
      <c r="A142" s="56"/>
      <c r="B142" s="3"/>
      <c r="C142" s="216"/>
      <c r="D142" s="102"/>
      <c r="E142" s="102"/>
      <c r="F142" s="103"/>
      <c r="G142" s="131"/>
      <c r="H142" s="2"/>
      <c r="I142" s="107">
        <f>IF(F142="",SUMIF(Accounts!$A$10:$A$84,C142,Accounts!$D$10:$D$84),0)</f>
        <v>0</v>
      </c>
      <c r="J142" s="30">
        <f>IF(H142&lt;&gt;"",ROUND(H142*(1-F142-I142),2),IF(SETUP!$C$10&lt;&gt;"Y",0,IF(SUMIF(Accounts!A$10:A$84,C142,Accounts!Q$10:Q$84)=1,0,ROUND((D142-E142)*(1-F142-I142)/SETUP!$C$13,2))))</f>
        <v>0</v>
      </c>
      <c r="K142" s="14" t="str">
        <f>IF(SUM(C142:H142)=0,"",IF(T142=0,LOOKUP(C142,Accounts!$A$10:$A$84,Accounts!$B$10:$B$84),"Error!  Invalid Account Number"))</f>
        <v/>
      </c>
      <c r="L142" s="30">
        <f t="shared" si="14"/>
        <v>0</v>
      </c>
      <c r="M142" s="152">
        <f t="shared" si="17"/>
        <v>0</v>
      </c>
      <c r="N142" s="43"/>
      <c r="O142" s="92"/>
      <c r="P142" s="150"/>
      <c r="Q142" s="156">
        <f t="shared" si="19"/>
        <v>0</v>
      </c>
      <c r="R142" s="161">
        <f t="shared" si="16"/>
        <v>0</v>
      </c>
      <c r="S142" s="15">
        <f>SUMIF(Accounts!A$10:A$84,C142,Accounts!A$10:A$84)</f>
        <v>0</v>
      </c>
      <c r="T142" s="15">
        <f t="shared" si="18"/>
        <v>0</v>
      </c>
      <c r="U142" s="15">
        <f t="shared" si="15"/>
        <v>0</v>
      </c>
    </row>
    <row r="143" spans="1:21">
      <c r="A143" s="56"/>
      <c r="B143" s="3"/>
      <c r="C143" s="216"/>
      <c r="D143" s="102"/>
      <c r="E143" s="102"/>
      <c r="F143" s="103"/>
      <c r="G143" s="131"/>
      <c r="H143" s="2"/>
      <c r="I143" s="107">
        <f>IF(F143="",SUMIF(Accounts!$A$10:$A$84,C143,Accounts!$D$10:$D$84),0)</f>
        <v>0</v>
      </c>
      <c r="J143" s="30">
        <f>IF(H143&lt;&gt;"",ROUND(H143*(1-F143-I143),2),IF(SETUP!$C$10&lt;&gt;"Y",0,IF(SUMIF(Accounts!A$10:A$84,C143,Accounts!Q$10:Q$84)=1,0,ROUND((D143-E143)*(1-F143-I143)/SETUP!$C$13,2))))</f>
        <v>0</v>
      </c>
      <c r="K143" s="14" t="str">
        <f>IF(SUM(C143:H143)=0,"",IF(T143=0,LOOKUP(C143,Accounts!$A$10:$A$84,Accounts!$B$10:$B$84),"Error!  Invalid Account Number"))</f>
        <v/>
      </c>
      <c r="L143" s="30">
        <f t="shared" si="14"/>
        <v>0</v>
      </c>
      <c r="M143" s="152">
        <f t="shared" si="17"/>
        <v>0</v>
      </c>
      <c r="N143" s="43"/>
      <c r="O143" s="92"/>
      <c r="P143" s="150"/>
      <c r="Q143" s="156">
        <f t="shared" si="19"/>
        <v>0</v>
      </c>
      <c r="R143" s="161">
        <f t="shared" si="16"/>
        <v>0</v>
      </c>
      <c r="S143" s="15">
        <f>SUMIF(Accounts!A$10:A$84,C143,Accounts!A$10:A$84)</f>
        <v>0</v>
      </c>
      <c r="T143" s="15">
        <f t="shared" si="18"/>
        <v>0</v>
      </c>
      <c r="U143" s="15">
        <f t="shared" si="15"/>
        <v>0</v>
      </c>
    </row>
    <row r="144" spans="1:21">
      <c r="A144" s="56"/>
      <c r="B144" s="3"/>
      <c r="C144" s="216"/>
      <c r="D144" s="102"/>
      <c r="E144" s="102"/>
      <c r="F144" s="103"/>
      <c r="G144" s="131"/>
      <c r="H144" s="2"/>
      <c r="I144" s="107">
        <f>IF(F144="",SUMIF(Accounts!$A$10:$A$84,C144,Accounts!$D$10:$D$84),0)</f>
        <v>0</v>
      </c>
      <c r="J144" s="30">
        <f>IF(H144&lt;&gt;"",ROUND(H144*(1-F144-I144),2),IF(SETUP!$C$10&lt;&gt;"Y",0,IF(SUMIF(Accounts!A$10:A$84,C144,Accounts!Q$10:Q$84)=1,0,ROUND((D144-E144)*(1-F144-I144)/SETUP!$C$13,2))))</f>
        <v>0</v>
      </c>
      <c r="K144" s="14" t="str">
        <f>IF(SUM(C144:H144)=0,"",IF(T144=0,LOOKUP(C144,Accounts!$A$10:$A$84,Accounts!$B$10:$B$84),"Error!  Invalid Account Number"))</f>
        <v/>
      </c>
      <c r="L144" s="30">
        <f t="shared" si="14"/>
        <v>0</v>
      </c>
      <c r="M144" s="152">
        <f t="shared" si="17"/>
        <v>0</v>
      </c>
      <c r="N144" s="43"/>
      <c r="O144" s="92"/>
      <c r="P144" s="150"/>
      <c r="Q144" s="156">
        <f t="shared" si="19"/>
        <v>0</v>
      </c>
      <c r="R144" s="161">
        <f t="shared" si="16"/>
        <v>0</v>
      </c>
      <c r="S144" s="15">
        <f>SUMIF(Accounts!A$10:A$84,C144,Accounts!A$10:A$84)</f>
        <v>0</v>
      </c>
      <c r="T144" s="15">
        <f t="shared" si="18"/>
        <v>0</v>
      </c>
      <c r="U144" s="15">
        <f t="shared" si="15"/>
        <v>0</v>
      </c>
    </row>
    <row r="145" spans="1:21">
      <c r="A145" s="56"/>
      <c r="B145" s="3"/>
      <c r="C145" s="216"/>
      <c r="D145" s="102"/>
      <c r="E145" s="102"/>
      <c r="F145" s="103"/>
      <c r="G145" s="131"/>
      <c r="H145" s="2"/>
      <c r="I145" s="107">
        <f>IF(F145="",SUMIF(Accounts!$A$10:$A$84,C145,Accounts!$D$10:$D$84),0)</f>
        <v>0</v>
      </c>
      <c r="J145" s="30">
        <f>IF(H145&lt;&gt;"",ROUND(H145*(1-F145-I145),2),IF(SETUP!$C$10&lt;&gt;"Y",0,IF(SUMIF(Accounts!A$10:A$84,C145,Accounts!Q$10:Q$84)=1,0,ROUND((D145-E145)*(1-F145-I145)/SETUP!$C$13,2))))</f>
        <v>0</v>
      </c>
      <c r="K145" s="14" t="str">
        <f>IF(SUM(C145:H145)=0,"",IF(T145=0,LOOKUP(C145,Accounts!$A$10:$A$84,Accounts!$B$10:$B$84),"Error!  Invalid Account Number"))</f>
        <v/>
      </c>
      <c r="L145" s="30">
        <f t="shared" si="14"/>
        <v>0</v>
      </c>
      <c r="M145" s="152">
        <f t="shared" si="17"/>
        <v>0</v>
      </c>
      <c r="N145" s="43"/>
      <c r="O145" s="92"/>
      <c r="P145" s="150"/>
      <c r="Q145" s="156">
        <f t="shared" si="19"/>
        <v>0</v>
      </c>
      <c r="R145" s="161">
        <f t="shared" si="16"/>
        <v>0</v>
      </c>
      <c r="S145" s="15">
        <f>SUMIF(Accounts!A$10:A$84,C145,Accounts!A$10:A$84)</f>
        <v>0</v>
      </c>
      <c r="T145" s="15">
        <f t="shared" si="18"/>
        <v>0</v>
      </c>
      <c r="U145" s="15">
        <f t="shared" si="15"/>
        <v>0</v>
      </c>
    </row>
    <row r="146" spans="1:21">
      <c r="A146" s="56"/>
      <c r="B146" s="3"/>
      <c r="C146" s="216"/>
      <c r="D146" s="102"/>
      <c r="E146" s="102"/>
      <c r="F146" s="103"/>
      <c r="G146" s="131"/>
      <c r="H146" s="2"/>
      <c r="I146" s="107">
        <f>IF(F146="",SUMIF(Accounts!$A$10:$A$84,C146,Accounts!$D$10:$D$84),0)</f>
        <v>0</v>
      </c>
      <c r="J146" s="30">
        <f>IF(H146&lt;&gt;"",ROUND(H146*(1-F146-I146),2),IF(SETUP!$C$10&lt;&gt;"Y",0,IF(SUMIF(Accounts!A$10:A$84,C146,Accounts!Q$10:Q$84)=1,0,ROUND((D146-E146)*(1-F146-I146)/SETUP!$C$13,2))))</f>
        <v>0</v>
      </c>
      <c r="K146" s="14" t="str">
        <f>IF(SUM(C146:H146)=0,"",IF(T146=0,LOOKUP(C146,Accounts!$A$10:$A$84,Accounts!$B$10:$B$84),"Error!  Invalid Account Number"))</f>
        <v/>
      </c>
      <c r="L146" s="30">
        <f t="shared" si="14"/>
        <v>0</v>
      </c>
      <c r="M146" s="152">
        <f t="shared" si="17"/>
        <v>0</v>
      </c>
      <c r="N146" s="43"/>
      <c r="O146" s="92"/>
      <c r="P146" s="150"/>
      <c r="Q146" s="156">
        <f t="shared" si="19"/>
        <v>0</v>
      </c>
      <c r="R146" s="161">
        <f t="shared" si="16"/>
        <v>0</v>
      </c>
      <c r="S146" s="15">
        <f>SUMIF(Accounts!A$10:A$84,C146,Accounts!A$10:A$84)</f>
        <v>0</v>
      </c>
      <c r="T146" s="15">
        <f t="shared" si="18"/>
        <v>0</v>
      </c>
      <c r="U146" s="15">
        <f t="shared" si="15"/>
        <v>0</v>
      </c>
    </row>
    <row r="147" spans="1:21">
      <c r="A147" s="56"/>
      <c r="B147" s="3"/>
      <c r="C147" s="216"/>
      <c r="D147" s="102"/>
      <c r="E147" s="102"/>
      <c r="F147" s="103"/>
      <c r="G147" s="131"/>
      <c r="H147" s="2"/>
      <c r="I147" s="107">
        <f>IF(F147="",SUMIF(Accounts!$A$10:$A$84,C147,Accounts!$D$10:$D$84),0)</f>
        <v>0</v>
      </c>
      <c r="J147" s="30">
        <f>IF(H147&lt;&gt;"",ROUND(H147*(1-F147-I147),2),IF(SETUP!$C$10&lt;&gt;"Y",0,IF(SUMIF(Accounts!A$10:A$84,C147,Accounts!Q$10:Q$84)=1,0,ROUND((D147-E147)*(1-F147-I147)/SETUP!$C$13,2))))</f>
        <v>0</v>
      </c>
      <c r="K147" s="14" t="str">
        <f>IF(SUM(C147:H147)=0,"",IF(T147=0,LOOKUP(C147,Accounts!$A$10:$A$84,Accounts!$B$10:$B$84),"Error!  Invalid Account Number"))</f>
        <v/>
      </c>
      <c r="L147" s="30">
        <f t="shared" si="14"/>
        <v>0</v>
      </c>
      <c r="M147" s="152">
        <f t="shared" si="17"/>
        <v>0</v>
      </c>
      <c r="N147" s="43"/>
      <c r="O147" s="92"/>
      <c r="P147" s="150"/>
      <c r="Q147" s="156">
        <f t="shared" si="19"/>
        <v>0</v>
      </c>
      <c r="R147" s="161">
        <f t="shared" si="16"/>
        <v>0</v>
      </c>
      <c r="S147" s="15">
        <f>SUMIF(Accounts!A$10:A$84,C147,Accounts!A$10:A$84)</f>
        <v>0</v>
      </c>
      <c r="T147" s="15">
        <f t="shared" si="18"/>
        <v>0</v>
      </c>
      <c r="U147" s="15">
        <f t="shared" si="15"/>
        <v>0</v>
      </c>
    </row>
    <row r="148" spans="1:21">
      <c r="A148" s="56"/>
      <c r="B148" s="3"/>
      <c r="C148" s="216"/>
      <c r="D148" s="102"/>
      <c r="E148" s="102"/>
      <c r="F148" s="103"/>
      <c r="G148" s="131"/>
      <c r="H148" s="2"/>
      <c r="I148" s="107">
        <f>IF(F148="",SUMIF(Accounts!$A$10:$A$84,C148,Accounts!$D$10:$D$84),0)</f>
        <v>0</v>
      </c>
      <c r="J148" s="30">
        <f>IF(H148&lt;&gt;"",ROUND(H148*(1-F148-I148),2),IF(SETUP!$C$10&lt;&gt;"Y",0,IF(SUMIF(Accounts!A$10:A$84,C148,Accounts!Q$10:Q$84)=1,0,ROUND((D148-E148)*(1-F148-I148)/SETUP!$C$13,2))))</f>
        <v>0</v>
      </c>
      <c r="K148" s="14" t="str">
        <f>IF(SUM(C148:H148)=0,"",IF(T148=0,LOOKUP(C148,Accounts!$A$10:$A$84,Accounts!$B$10:$B$84),"Error!  Invalid Account Number"))</f>
        <v/>
      </c>
      <c r="L148" s="30">
        <f t="shared" si="14"/>
        <v>0</v>
      </c>
      <c r="M148" s="152">
        <f t="shared" si="17"/>
        <v>0</v>
      </c>
      <c r="N148" s="43"/>
      <c r="O148" s="92"/>
      <c r="P148" s="150"/>
      <c r="Q148" s="156">
        <f t="shared" si="19"/>
        <v>0</v>
      </c>
      <c r="R148" s="161">
        <f t="shared" si="16"/>
        <v>0</v>
      </c>
      <c r="S148" s="15">
        <f>SUMIF(Accounts!A$10:A$84,C148,Accounts!A$10:A$84)</f>
        <v>0</v>
      </c>
      <c r="T148" s="15">
        <f t="shared" si="18"/>
        <v>0</v>
      </c>
      <c r="U148" s="15">
        <f t="shared" si="15"/>
        <v>0</v>
      </c>
    </row>
    <row r="149" spans="1:21">
      <c r="A149" s="56"/>
      <c r="B149" s="3"/>
      <c r="C149" s="216"/>
      <c r="D149" s="102"/>
      <c r="E149" s="102"/>
      <c r="F149" s="103"/>
      <c r="G149" s="131"/>
      <c r="H149" s="2"/>
      <c r="I149" s="107">
        <f>IF(F149="",SUMIF(Accounts!$A$10:$A$84,C149,Accounts!$D$10:$D$84),0)</f>
        <v>0</v>
      </c>
      <c r="J149" s="30">
        <f>IF(H149&lt;&gt;"",ROUND(H149*(1-F149-I149),2),IF(SETUP!$C$10&lt;&gt;"Y",0,IF(SUMIF(Accounts!A$10:A$84,C149,Accounts!Q$10:Q$84)=1,0,ROUND((D149-E149)*(1-F149-I149)/SETUP!$C$13,2))))</f>
        <v>0</v>
      </c>
      <c r="K149" s="14" t="str">
        <f>IF(SUM(C149:H149)=0,"",IF(T149=0,LOOKUP(C149,Accounts!$A$10:$A$84,Accounts!$B$10:$B$84),"Error!  Invalid Account Number"))</f>
        <v/>
      </c>
      <c r="L149" s="30">
        <f t="shared" si="14"/>
        <v>0</v>
      </c>
      <c r="M149" s="152">
        <f t="shared" si="17"/>
        <v>0</v>
      </c>
      <c r="N149" s="43"/>
      <c r="O149" s="92"/>
      <c r="P149" s="150"/>
      <c r="Q149" s="156">
        <f t="shared" si="19"/>
        <v>0</v>
      </c>
      <c r="R149" s="161">
        <f t="shared" si="16"/>
        <v>0</v>
      </c>
      <c r="S149" s="15">
        <f>SUMIF(Accounts!A$10:A$84,C149,Accounts!A$10:A$84)</f>
        <v>0</v>
      </c>
      <c r="T149" s="15">
        <f t="shared" si="18"/>
        <v>0</v>
      </c>
      <c r="U149" s="15">
        <f t="shared" si="15"/>
        <v>0</v>
      </c>
    </row>
    <row r="150" spans="1:21">
      <c r="A150" s="56"/>
      <c r="B150" s="3"/>
      <c r="C150" s="216"/>
      <c r="D150" s="102"/>
      <c r="E150" s="102"/>
      <c r="F150" s="103"/>
      <c r="G150" s="131"/>
      <c r="H150" s="2"/>
      <c r="I150" s="107">
        <f>IF(F150="",SUMIF(Accounts!$A$10:$A$84,C150,Accounts!$D$10:$D$84),0)</f>
        <v>0</v>
      </c>
      <c r="J150" s="30">
        <f>IF(H150&lt;&gt;"",ROUND(H150*(1-F150-I150),2),IF(SETUP!$C$10&lt;&gt;"Y",0,IF(SUMIF(Accounts!A$10:A$84,C150,Accounts!Q$10:Q$84)=1,0,ROUND((D150-E150)*(1-F150-I150)/SETUP!$C$13,2))))</f>
        <v>0</v>
      </c>
      <c r="K150" s="14" t="str">
        <f>IF(SUM(C150:H150)=0,"",IF(T150=0,LOOKUP(C150,Accounts!$A$10:$A$84,Accounts!$B$10:$B$84),"Error!  Invalid Account Number"))</f>
        <v/>
      </c>
      <c r="L150" s="30">
        <f t="shared" si="14"/>
        <v>0</v>
      </c>
      <c r="M150" s="152">
        <f t="shared" si="17"/>
        <v>0</v>
      </c>
      <c r="N150" s="43"/>
      <c r="O150" s="92"/>
      <c r="P150" s="150"/>
      <c r="Q150" s="156">
        <f t="shared" si="19"/>
        <v>0</v>
      </c>
      <c r="R150" s="161">
        <f t="shared" si="16"/>
        <v>0</v>
      </c>
      <c r="S150" s="15">
        <f>SUMIF(Accounts!A$10:A$84,C150,Accounts!A$10:A$84)</f>
        <v>0</v>
      </c>
      <c r="T150" s="15">
        <f t="shared" si="18"/>
        <v>0</v>
      </c>
      <c r="U150" s="15">
        <f t="shared" si="15"/>
        <v>0</v>
      </c>
    </row>
    <row r="151" spans="1:21">
      <c r="A151" s="56"/>
      <c r="B151" s="3"/>
      <c r="C151" s="216"/>
      <c r="D151" s="102"/>
      <c r="E151" s="102"/>
      <c r="F151" s="103"/>
      <c r="G151" s="131"/>
      <c r="H151" s="2"/>
      <c r="I151" s="107">
        <f>IF(F151="",SUMIF(Accounts!$A$10:$A$84,C151,Accounts!$D$10:$D$84),0)</f>
        <v>0</v>
      </c>
      <c r="J151" s="30">
        <f>IF(H151&lt;&gt;"",ROUND(H151*(1-F151-I151),2),IF(SETUP!$C$10&lt;&gt;"Y",0,IF(SUMIF(Accounts!A$10:A$84,C151,Accounts!Q$10:Q$84)=1,0,ROUND((D151-E151)*(1-F151-I151)/SETUP!$C$13,2))))</f>
        <v>0</v>
      </c>
      <c r="K151" s="14" t="str">
        <f>IF(SUM(C151:H151)=0,"",IF(T151=0,LOOKUP(C151,Accounts!$A$10:$A$84,Accounts!$B$10:$B$84),"Error!  Invalid Account Number"))</f>
        <v/>
      </c>
      <c r="L151" s="30">
        <f t="shared" si="14"/>
        <v>0</v>
      </c>
      <c r="M151" s="152">
        <f t="shared" si="17"/>
        <v>0</v>
      </c>
      <c r="N151" s="43"/>
      <c r="O151" s="92"/>
      <c r="P151" s="150"/>
      <c r="Q151" s="156">
        <f t="shared" si="19"/>
        <v>0</v>
      </c>
      <c r="R151" s="161">
        <f t="shared" si="16"/>
        <v>0</v>
      </c>
      <c r="S151" s="15">
        <f>SUMIF(Accounts!A$10:A$84,C151,Accounts!A$10:A$84)</f>
        <v>0</v>
      </c>
      <c r="T151" s="15">
        <f t="shared" si="18"/>
        <v>0</v>
      </c>
      <c r="U151" s="15">
        <f t="shared" si="15"/>
        <v>0</v>
      </c>
    </row>
    <row r="152" spans="1:21">
      <c r="A152" s="56"/>
      <c r="B152" s="3"/>
      <c r="C152" s="216"/>
      <c r="D152" s="102"/>
      <c r="E152" s="102"/>
      <c r="F152" s="103"/>
      <c r="G152" s="131"/>
      <c r="H152" s="2"/>
      <c r="I152" s="107">
        <f>IF(F152="",SUMIF(Accounts!$A$10:$A$84,C152,Accounts!$D$10:$D$84),0)</f>
        <v>0</v>
      </c>
      <c r="J152" s="30">
        <f>IF(H152&lt;&gt;"",ROUND(H152*(1-F152-I152),2),IF(SETUP!$C$10&lt;&gt;"Y",0,IF(SUMIF(Accounts!A$10:A$84,C152,Accounts!Q$10:Q$84)=1,0,ROUND((D152-E152)*(1-F152-I152)/SETUP!$C$13,2))))</f>
        <v>0</v>
      </c>
      <c r="K152" s="14" t="str">
        <f>IF(SUM(C152:H152)=0,"",IF(T152=0,LOOKUP(C152,Accounts!$A$10:$A$84,Accounts!$B$10:$B$84),"Error!  Invalid Account Number"))</f>
        <v/>
      </c>
      <c r="L152" s="30">
        <f t="shared" si="14"/>
        <v>0</v>
      </c>
      <c r="M152" s="152">
        <f t="shared" si="17"/>
        <v>0</v>
      </c>
      <c r="N152" s="43"/>
      <c r="O152" s="92"/>
      <c r="P152" s="150"/>
      <c r="Q152" s="156">
        <f t="shared" si="19"/>
        <v>0</v>
      </c>
      <c r="R152" s="161">
        <f t="shared" si="16"/>
        <v>0</v>
      </c>
      <c r="S152" s="15">
        <f>SUMIF(Accounts!A$10:A$84,C152,Accounts!A$10:A$84)</f>
        <v>0</v>
      </c>
      <c r="T152" s="15">
        <f t="shared" si="18"/>
        <v>0</v>
      </c>
      <c r="U152" s="15">
        <f t="shared" si="15"/>
        <v>0</v>
      </c>
    </row>
    <row r="153" spans="1:21">
      <c r="A153" s="56"/>
      <c r="B153" s="3"/>
      <c r="C153" s="216"/>
      <c r="D153" s="102"/>
      <c r="E153" s="102"/>
      <c r="F153" s="103"/>
      <c r="G153" s="131"/>
      <c r="H153" s="2"/>
      <c r="I153" s="107">
        <f>IF(F153="",SUMIF(Accounts!$A$10:$A$84,C153,Accounts!$D$10:$D$84),0)</f>
        <v>0</v>
      </c>
      <c r="J153" s="30">
        <f>IF(H153&lt;&gt;"",ROUND(H153*(1-F153-I153),2),IF(SETUP!$C$10&lt;&gt;"Y",0,IF(SUMIF(Accounts!A$10:A$84,C153,Accounts!Q$10:Q$84)=1,0,ROUND((D153-E153)*(1-F153-I153)/SETUP!$C$13,2))))</f>
        <v>0</v>
      </c>
      <c r="K153" s="14" t="str">
        <f>IF(SUM(C153:H153)=0,"",IF(T153=0,LOOKUP(C153,Accounts!$A$10:$A$84,Accounts!$B$10:$B$84),"Error!  Invalid Account Number"))</f>
        <v/>
      </c>
      <c r="L153" s="30">
        <f t="shared" si="14"/>
        <v>0</v>
      </c>
      <c r="M153" s="152">
        <f t="shared" si="17"/>
        <v>0</v>
      </c>
      <c r="N153" s="43"/>
      <c r="O153" s="92"/>
      <c r="P153" s="150"/>
      <c r="Q153" s="156">
        <f t="shared" si="19"/>
        <v>0</v>
      </c>
      <c r="R153" s="161">
        <f t="shared" si="16"/>
        <v>0</v>
      </c>
      <c r="S153" s="15">
        <f>SUMIF(Accounts!A$10:A$84,C153,Accounts!A$10:A$84)</f>
        <v>0</v>
      </c>
      <c r="T153" s="15">
        <f t="shared" si="18"/>
        <v>0</v>
      </c>
      <c r="U153" s="15">
        <f t="shared" si="15"/>
        <v>0</v>
      </c>
    </row>
    <row r="154" spans="1:21">
      <c r="A154" s="56"/>
      <c r="B154" s="3"/>
      <c r="C154" s="216"/>
      <c r="D154" s="102"/>
      <c r="E154" s="102"/>
      <c r="F154" s="103"/>
      <c r="G154" s="131"/>
      <c r="H154" s="2"/>
      <c r="I154" s="107">
        <f>IF(F154="",SUMIF(Accounts!$A$10:$A$84,C154,Accounts!$D$10:$D$84),0)</f>
        <v>0</v>
      </c>
      <c r="J154" s="30">
        <f>IF(H154&lt;&gt;"",ROUND(H154*(1-F154-I154),2),IF(SETUP!$C$10&lt;&gt;"Y",0,IF(SUMIF(Accounts!A$10:A$84,C154,Accounts!Q$10:Q$84)=1,0,ROUND((D154-E154)*(1-F154-I154)/SETUP!$C$13,2))))</f>
        <v>0</v>
      </c>
      <c r="K154" s="14" t="str">
        <f>IF(SUM(C154:H154)=0,"",IF(T154=0,LOOKUP(C154,Accounts!$A$10:$A$84,Accounts!$B$10:$B$84),"Error!  Invalid Account Number"))</f>
        <v/>
      </c>
      <c r="L154" s="30">
        <f t="shared" si="14"/>
        <v>0</v>
      </c>
      <c r="M154" s="152">
        <f t="shared" si="17"/>
        <v>0</v>
      </c>
      <c r="N154" s="43"/>
      <c r="O154" s="92"/>
      <c r="P154" s="150"/>
      <c r="Q154" s="156">
        <f t="shared" si="19"/>
        <v>0</v>
      </c>
      <c r="R154" s="161">
        <f t="shared" si="16"/>
        <v>0</v>
      </c>
      <c r="S154" s="15">
        <f>SUMIF(Accounts!A$10:A$84,C154,Accounts!A$10:A$84)</f>
        <v>0</v>
      </c>
      <c r="T154" s="15">
        <f t="shared" si="18"/>
        <v>0</v>
      </c>
      <c r="U154" s="15">
        <f t="shared" si="15"/>
        <v>0</v>
      </c>
    </row>
    <row r="155" spans="1:21">
      <c r="A155" s="56"/>
      <c r="B155" s="3"/>
      <c r="C155" s="216"/>
      <c r="D155" s="102"/>
      <c r="E155" s="102"/>
      <c r="F155" s="103"/>
      <c r="G155" s="131"/>
      <c r="H155" s="2"/>
      <c r="I155" s="107">
        <f>IF(F155="",SUMIF(Accounts!$A$10:$A$84,C155,Accounts!$D$10:$D$84),0)</f>
        <v>0</v>
      </c>
      <c r="J155" s="30">
        <f>IF(H155&lt;&gt;"",ROUND(H155*(1-F155-I155),2),IF(SETUP!$C$10&lt;&gt;"Y",0,IF(SUMIF(Accounts!A$10:A$84,C155,Accounts!Q$10:Q$84)=1,0,ROUND((D155-E155)*(1-F155-I155)/SETUP!$C$13,2))))</f>
        <v>0</v>
      </c>
      <c r="K155" s="14" t="str">
        <f>IF(SUM(C155:H155)=0,"",IF(T155=0,LOOKUP(C155,Accounts!$A$10:$A$84,Accounts!$B$10:$B$84),"Error!  Invalid Account Number"))</f>
        <v/>
      </c>
      <c r="L155" s="30">
        <f t="shared" si="14"/>
        <v>0</v>
      </c>
      <c r="M155" s="152">
        <f t="shared" si="17"/>
        <v>0</v>
      </c>
      <c r="N155" s="43"/>
      <c r="O155" s="92"/>
      <c r="P155" s="150"/>
      <c r="Q155" s="156">
        <f t="shared" si="19"/>
        <v>0</v>
      </c>
      <c r="R155" s="161">
        <f t="shared" si="16"/>
        <v>0</v>
      </c>
      <c r="S155" s="15">
        <f>SUMIF(Accounts!A$10:A$84,C155,Accounts!A$10:A$84)</f>
        <v>0</v>
      </c>
      <c r="T155" s="15">
        <f t="shared" si="18"/>
        <v>0</v>
      </c>
      <c r="U155" s="15">
        <f t="shared" si="15"/>
        <v>0</v>
      </c>
    </row>
    <row r="156" spans="1:21">
      <c r="A156" s="56"/>
      <c r="B156" s="3"/>
      <c r="C156" s="216"/>
      <c r="D156" s="102"/>
      <c r="E156" s="102"/>
      <c r="F156" s="103"/>
      <c r="G156" s="131"/>
      <c r="H156" s="2"/>
      <c r="I156" s="107">
        <f>IF(F156="",SUMIF(Accounts!$A$10:$A$84,C156,Accounts!$D$10:$D$84),0)</f>
        <v>0</v>
      </c>
      <c r="J156" s="30">
        <f>IF(H156&lt;&gt;"",ROUND(H156*(1-F156-I156),2),IF(SETUP!$C$10&lt;&gt;"Y",0,IF(SUMIF(Accounts!A$10:A$84,C156,Accounts!Q$10:Q$84)=1,0,ROUND((D156-E156)*(1-F156-I156)/SETUP!$C$13,2))))</f>
        <v>0</v>
      </c>
      <c r="K156" s="14" t="str">
        <f>IF(SUM(C156:H156)=0,"",IF(T156=0,LOOKUP(C156,Accounts!$A$10:$A$84,Accounts!$B$10:$B$84),"Error!  Invalid Account Number"))</f>
        <v/>
      </c>
      <c r="L156" s="30">
        <f t="shared" si="14"/>
        <v>0</v>
      </c>
      <c r="M156" s="152">
        <f t="shared" si="17"/>
        <v>0</v>
      </c>
      <c r="N156" s="43"/>
      <c r="O156" s="92"/>
      <c r="P156" s="150"/>
      <c r="Q156" s="156">
        <f t="shared" si="19"/>
        <v>0</v>
      </c>
      <c r="R156" s="161">
        <f t="shared" si="16"/>
        <v>0</v>
      </c>
      <c r="S156" s="15">
        <f>SUMIF(Accounts!A$10:A$84,C156,Accounts!A$10:A$84)</f>
        <v>0</v>
      </c>
      <c r="T156" s="15">
        <f t="shared" si="18"/>
        <v>0</v>
      </c>
      <c r="U156" s="15">
        <f t="shared" si="15"/>
        <v>0</v>
      </c>
    </row>
    <row r="157" spans="1:21">
      <c r="A157" s="56"/>
      <c r="B157" s="3"/>
      <c r="C157" s="216"/>
      <c r="D157" s="102"/>
      <c r="E157" s="102"/>
      <c r="F157" s="103"/>
      <c r="G157" s="131"/>
      <c r="H157" s="2"/>
      <c r="I157" s="107">
        <f>IF(F157="",SUMIF(Accounts!$A$10:$A$84,C157,Accounts!$D$10:$D$84),0)</f>
        <v>0</v>
      </c>
      <c r="J157" s="30">
        <f>IF(H157&lt;&gt;"",ROUND(H157*(1-F157-I157),2),IF(SETUP!$C$10&lt;&gt;"Y",0,IF(SUMIF(Accounts!A$10:A$84,C157,Accounts!Q$10:Q$84)=1,0,ROUND((D157-E157)*(1-F157-I157)/SETUP!$C$13,2))))</f>
        <v>0</v>
      </c>
      <c r="K157" s="14" t="str">
        <f>IF(SUM(C157:H157)=0,"",IF(T157=0,LOOKUP(C157,Accounts!$A$10:$A$84,Accounts!$B$10:$B$84),"Error!  Invalid Account Number"))</f>
        <v/>
      </c>
      <c r="L157" s="30">
        <f t="shared" si="14"/>
        <v>0</v>
      </c>
      <c r="M157" s="152">
        <f t="shared" si="17"/>
        <v>0</v>
      </c>
      <c r="N157" s="43"/>
      <c r="O157" s="92"/>
      <c r="P157" s="150"/>
      <c r="Q157" s="156">
        <f t="shared" si="19"/>
        <v>0</v>
      </c>
      <c r="R157" s="161">
        <f t="shared" si="16"/>
        <v>0</v>
      </c>
      <c r="S157" s="15">
        <f>SUMIF(Accounts!A$10:A$84,C157,Accounts!A$10:A$84)</f>
        <v>0</v>
      </c>
      <c r="T157" s="15">
        <f t="shared" si="18"/>
        <v>0</v>
      </c>
      <c r="U157" s="15">
        <f t="shared" si="15"/>
        <v>0</v>
      </c>
    </row>
    <row r="158" spans="1:21">
      <c r="A158" s="56"/>
      <c r="B158" s="3"/>
      <c r="C158" s="216"/>
      <c r="D158" s="102"/>
      <c r="E158" s="102"/>
      <c r="F158" s="103"/>
      <c r="G158" s="131"/>
      <c r="H158" s="2"/>
      <c r="I158" s="107">
        <f>IF(F158="",SUMIF(Accounts!$A$10:$A$84,C158,Accounts!$D$10:$D$84),0)</f>
        <v>0</v>
      </c>
      <c r="J158" s="30">
        <f>IF(H158&lt;&gt;"",ROUND(H158*(1-F158-I158),2),IF(SETUP!$C$10&lt;&gt;"Y",0,IF(SUMIF(Accounts!A$10:A$84,C158,Accounts!Q$10:Q$84)=1,0,ROUND((D158-E158)*(1-F158-I158)/SETUP!$C$13,2))))</f>
        <v>0</v>
      </c>
      <c r="K158" s="14" t="str">
        <f>IF(SUM(C158:H158)=0,"",IF(T158=0,LOOKUP(C158,Accounts!$A$10:$A$84,Accounts!$B$10:$B$84),"Error!  Invalid Account Number"))</f>
        <v/>
      </c>
      <c r="L158" s="30">
        <f t="shared" si="14"/>
        <v>0</v>
      </c>
      <c r="M158" s="152">
        <f t="shared" si="17"/>
        <v>0</v>
      </c>
      <c r="N158" s="43"/>
      <c r="O158" s="92"/>
      <c r="P158" s="150"/>
      <c r="Q158" s="156">
        <f t="shared" si="19"/>
        <v>0</v>
      </c>
      <c r="R158" s="161">
        <f t="shared" si="16"/>
        <v>0</v>
      </c>
      <c r="S158" s="15">
        <f>SUMIF(Accounts!A$10:A$84,C158,Accounts!A$10:A$84)</f>
        <v>0</v>
      </c>
      <c r="T158" s="15">
        <f t="shared" si="18"/>
        <v>0</v>
      </c>
      <c r="U158" s="15">
        <f t="shared" si="15"/>
        <v>0</v>
      </c>
    </row>
    <row r="159" spans="1:21">
      <c r="A159" s="56"/>
      <c r="B159" s="3"/>
      <c r="C159" s="216"/>
      <c r="D159" s="102"/>
      <c r="E159" s="102"/>
      <c r="F159" s="103"/>
      <c r="G159" s="131"/>
      <c r="H159" s="2"/>
      <c r="I159" s="107">
        <f>IF(F159="",SUMIF(Accounts!$A$10:$A$84,C159,Accounts!$D$10:$D$84),0)</f>
        <v>0</v>
      </c>
      <c r="J159" s="30">
        <f>IF(H159&lt;&gt;"",ROUND(H159*(1-F159-I159),2),IF(SETUP!$C$10&lt;&gt;"Y",0,IF(SUMIF(Accounts!A$10:A$84,C159,Accounts!Q$10:Q$84)=1,0,ROUND((D159-E159)*(1-F159-I159)/SETUP!$C$13,2))))</f>
        <v>0</v>
      </c>
      <c r="K159" s="14" t="str">
        <f>IF(SUM(C159:H159)=0,"",IF(T159=0,LOOKUP(C159,Accounts!$A$10:$A$84,Accounts!$B$10:$B$84),"Error!  Invalid Account Number"))</f>
        <v/>
      </c>
      <c r="L159" s="30">
        <f t="shared" si="14"/>
        <v>0</v>
      </c>
      <c r="M159" s="152">
        <f t="shared" si="17"/>
        <v>0</v>
      </c>
      <c r="N159" s="43"/>
      <c r="O159" s="92"/>
      <c r="P159" s="150"/>
      <c r="Q159" s="156">
        <f t="shared" si="19"/>
        <v>0</v>
      </c>
      <c r="R159" s="161">
        <f t="shared" si="16"/>
        <v>0</v>
      </c>
      <c r="S159" s="15">
        <f>SUMIF(Accounts!A$10:A$84,C159,Accounts!A$10:A$84)</f>
        <v>0</v>
      </c>
      <c r="T159" s="15">
        <f t="shared" si="18"/>
        <v>0</v>
      </c>
      <c r="U159" s="15">
        <f t="shared" si="15"/>
        <v>0</v>
      </c>
    </row>
    <row r="160" spans="1:21">
      <c r="A160" s="56"/>
      <c r="B160" s="3"/>
      <c r="C160" s="216"/>
      <c r="D160" s="102"/>
      <c r="E160" s="102"/>
      <c r="F160" s="103"/>
      <c r="G160" s="131"/>
      <c r="H160" s="2"/>
      <c r="I160" s="107">
        <f>IF(F160="",SUMIF(Accounts!$A$10:$A$84,C160,Accounts!$D$10:$D$84),0)</f>
        <v>0</v>
      </c>
      <c r="J160" s="30">
        <f>IF(H160&lt;&gt;"",ROUND(H160*(1-F160-I160),2),IF(SETUP!$C$10&lt;&gt;"Y",0,IF(SUMIF(Accounts!A$10:A$84,C160,Accounts!Q$10:Q$84)=1,0,ROUND((D160-E160)*(1-F160-I160)/SETUP!$C$13,2))))</f>
        <v>0</v>
      </c>
      <c r="K160" s="14" t="str">
        <f>IF(SUM(C160:H160)=0,"",IF(T160=0,LOOKUP(C160,Accounts!$A$10:$A$84,Accounts!$B$10:$B$84),"Error!  Invalid Account Number"))</f>
        <v/>
      </c>
      <c r="L160" s="30">
        <f t="shared" si="14"/>
        <v>0</v>
      </c>
      <c r="M160" s="152">
        <f t="shared" si="17"/>
        <v>0</v>
      </c>
      <c r="N160" s="43"/>
      <c r="O160" s="92"/>
      <c r="P160" s="150"/>
      <c r="Q160" s="156">
        <f t="shared" si="19"/>
        <v>0</v>
      </c>
      <c r="R160" s="161">
        <f t="shared" si="16"/>
        <v>0</v>
      </c>
      <c r="S160" s="15">
        <f>SUMIF(Accounts!A$10:A$84,C160,Accounts!A$10:A$84)</f>
        <v>0</v>
      </c>
      <c r="T160" s="15">
        <f t="shared" si="18"/>
        <v>0</v>
      </c>
      <c r="U160" s="15">
        <f t="shared" si="15"/>
        <v>0</v>
      </c>
    </row>
    <row r="161" spans="1:21">
      <c r="A161" s="56"/>
      <c r="B161" s="3"/>
      <c r="C161" s="216"/>
      <c r="D161" s="102"/>
      <c r="E161" s="102"/>
      <c r="F161" s="103"/>
      <c r="G161" s="131"/>
      <c r="H161" s="2"/>
      <c r="I161" s="107">
        <f>IF(F161="",SUMIF(Accounts!$A$10:$A$84,C161,Accounts!$D$10:$D$84),0)</f>
        <v>0</v>
      </c>
      <c r="J161" s="30">
        <f>IF(H161&lt;&gt;"",ROUND(H161*(1-F161-I161),2),IF(SETUP!$C$10&lt;&gt;"Y",0,IF(SUMIF(Accounts!A$10:A$84,C161,Accounts!Q$10:Q$84)=1,0,ROUND((D161-E161)*(1-F161-I161)/SETUP!$C$13,2))))</f>
        <v>0</v>
      </c>
      <c r="K161" s="14" t="str">
        <f>IF(SUM(C161:H161)=0,"",IF(T161=0,LOOKUP(C161,Accounts!$A$10:$A$84,Accounts!$B$10:$B$84),"Error!  Invalid Account Number"))</f>
        <v/>
      </c>
      <c r="L161" s="30">
        <f t="shared" si="14"/>
        <v>0</v>
      </c>
      <c r="M161" s="152">
        <f t="shared" si="17"/>
        <v>0</v>
      </c>
      <c r="N161" s="43"/>
      <c r="O161" s="92"/>
      <c r="P161" s="150"/>
      <c r="Q161" s="156">
        <f t="shared" si="19"/>
        <v>0</v>
      </c>
      <c r="R161" s="161">
        <f t="shared" si="16"/>
        <v>0</v>
      </c>
      <c r="S161" s="15">
        <f>SUMIF(Accounts!A$10:A$84,C161,Accounts!A$10:A$84)</f>
        <v>0</v>
      </c>
      <c r="T161" s="15">
        <f t="shared" si="18"/>
        <v>0</v>
      </c>
      <c r="U161" s="15">
        <f t="shared" si="15"/>
        <v>0</v>
      </c>
    </row>
    <row r="162" spans="1:21">
      <c r="A162" s="56"/>
      <c r="B162" s="3"/>
      <c r="C162" s="216"/>
      <c r="D162" s="102"/>
      <c r="E162" s="102"/>
      <c r="F162" s="103"/>
      <c r="G162" s="131"/>
      <c r="H162" s="2"/>
      <c r="I162" s="107">
        <f>IF(F162="",SUMIF(Accounts!$A$10:$A$84,C162,Accounts!$D$10:$D$84),0)</f>
        <v>0</v>
      </c>
      <c r="J162" s="30">
        <f>IF(H162&lt;&gt;"",ROUND(H162*(1-F162-I162),2),IF(SETUP!$C$10&lt;&gt;"Y",0,IF(SUMIF(Accounts!A$10:A$84,C162,Accounts!Q$10:Q$84)=1,0,ROUND((D162-E162)*(1-F162-I162)/SETUP!$C$13,2))))</f>
        <v>0</v>
      </c>
      <c r="K162" s="14" t="str">
        <f>IF(SUM(C162:H162)=0,"",IF(T162=0,LOOKUP(C162,Accounts!$A$10:$A$84,Accounts!$B$10:$B$84),"Error!  Invalid Account Number"))</f>
        <v/>
      </c>
      <c r="L162" s="30">
        <f t="shared" si="14"/>
        <v>0</v>
      </c>
      <c r="M162" s="152">
        <f t="shared" si="17"/>
        <v>0</v>
      </c>
      <c r="N162" s="43"/>
      <c r="O162" s="92"/>
      <c r="P162" s="150"/>
      <c r="Q162" s="156">
        <f t="shared" si="19"/>
        <v>0</v>
      </c>
      <c r="R162" s="161">
        <f t="shared" si="16"/>
        <v>0</v>
      </c>
      <c r="S162" s="15">
        <f>SUMIF(Accounts!A$10:A$84,C162,Accounts!A$10:A$84)</f>
        <v>0</v>
      </c>
      <c r="T162" s="15">
        <f t="shared" si="18"/>
        <v>0</v>
      </c>
      <c r="U162" s="15">
        <f t="shared" si="15"/>
        <v>0</v>
      </c>
    </row>
    <row r="163" spans="1:21">
      <c r="A163" s="56"/>
      <c r="B163" s="3"/>
      <c r="C163" s="216"/>
      <c r="D163" s="102"/>
      <c r="E163" s="102"/>
      <c r="F163" s="103"/>
      <c r="G163" s="131"/>
      <c r="H163" s="2"/>
      <c r="I163" s="107">
        <f>IF(F163="",SUMIF(Accounts!$A$10:$A$84,C163,Accounts!$D$10:$D$84),0)</f>
        <v>0</v>
      </c>
      <c r="J163" s="30">
        <f>IF(H163&lt;&gt;"",ROUND(H163*(1-F163-I163),2),IF(SETUP!$C$10&lt;&gt;"Y",0,IF(SUMIF(Accounts!A$10:A$84,C163,Accounts!Q$10:Q$84)=1,0,ROUND((D163-E163)*(1-F163-I163)/SETUP!$C$13,2))))</f>
        <v>0</v>
      </c>
      <c r="K163" s="14" t="str">
        <f>IF(SUM(C163:H163)=0,"",IF(T163=0,LOOKUP(C163,Accounts!$A$10:$A$84,Accounts!$B$10:$B$84),"Error!  Invalid Account Number"))</f>
        <v/>
      </c>
      <c r="L163" s="30">
        <f t="shared" si="14"/>
        <v>0</v>
      </c>
      <c r="M163" s="152">
        <f t="shared" si="17"/>
        <v>0</v>
      </c>
      <c r="N163" s="43"/>
      <c r="O163" s="92"/>
      <c r="P163" s="150"/>
      <c r="Q163" s="156">
        <f t="shared" si="19"/>
        <v>0</v>
      </c>
      <c r="R163" s="161">
        <f t="shared" si="16"/>
        <v>0</v>
      </c>
      <c r="S163" s="15">
        <f>SUMIF(Accounts!A$10:A$84,C163,Accounts!A$10:A$84)</f>
        <v>0</v>
      </c>
      <c r="T163" s="15">
        <f t="shared" si="18"/>
        <v>0</v>
      </c>
      <c r="U163" s="15">
        <f t="shared" si="15"/>
        <v>0</v>
      </c>
    </row>
    <row r="164" spans="1:21">
      <c r="A164" s="56"/>
      <c r="B164" s="3"/>
      <c r="C164" s="216"/>
      <c r="D164" s="102"/>
      <c r="E164" s="102"/>
      <c r="F164" s="103"/>
      <c r="G164" s="131"/>
      <c r="H164" s="2"/>
      <c r="I164" s="107">
        <f>IF(F164="",SUMIF(Accounts!$A$10:$A$84,C164,Accounts!$D$10:$D$84),0)</f>
        <v>0</v>
      </c>
      <c r="J164" s="30">
        <f>IF(H164&lt;&gt;"",ROUND(H164*(1-F164-I164),2),IF(SETUP!$C$10&lt;&gt;"Y",0,IF(SUMIF(Accounts!A$10:A$84,C164,Accounts!Q$10:Q$84)=1,0,ROUND((D164-E164)*(1-F164-I164)/SETUP!$C$13,2))))</f>
        <v>0</v>
      </c>
      <c r="K164" s="14" t="str">
        <f>IF(SUM(C164:H164)=0,"",IF(T164=0,LOOKUP(C164,Accounts!$A$10:$A$84,Accounts!$B$10:$B$84),"Error!  Invalid Account Number"))</f>
        <v/>
      </c>
      <c r="L164" s="30">
        <f t="shared" si="14"/>
        <v>0</v>
      </c>
      <c r="M164" s="152">
        <f t="shared" si="17"/>
        <v>0</v>
      </c>
      <c r="N164" s="43"/>
      <c r="O164" s="92"/>
      <c r="P164" s="150"/>
      <c r="Q164" s="156">
        <f t="shared" si="19"/>
        <v>0</v>
      </c>
      <c r="R164" s="161">
        <f t="shared" si="16"/>
        <v>0</v>
      </c>
      <c r="S164" s="15">
        <f>SUMIF(Accounts!A$10:A$84,C164,Accounts!A$10:A$84)</f>
        <v>0</v>
      </c>
      <c r="T164" s="15">
        <f t="shared" si="18"/>
        <v>0</v>
      </c>
      <c r="U164" s="15">
        <f t="shared" si="15"/>
        <v>0</v>
      </c>
    </row>
    <row r="165" spans="1:21">
      <c r="A165" s="56"/>
      <c r="B165" s="3"/>
      <c r="C165" s="216"/>
      <c r="D165" s="102"/>
      <c r="E165" s="102"/>
      <c r="F165" s="103"/>
      <c r="G165" s="131"/>
      <c r="H165" s="2"/>
      <c r="I165" s="107">
        <f>IF(F165="",SUMIF(Accounts!$A$10:$A$84,C165,Accounts!$D$10:$D$84),0)</f>
        <v>0</v>
      </c>
      <c r="J165" s="30">
        <f>IF(H165&lt;&gt;"",ROUND(H165*(1-F165-I165),2),IF(SETUP!$C$10&lt;&gt;"Y",0,IF(SUMIF(Accounts!A$10:A$84,C165,Accounts!Q$10:Q$84)=1,0,ROUND((D165-E165)*(1-F165-I165)/SETUP!$C$13,2))))</f>
        <v>0</v>
      </c>
      <c r="K165" s="14" t="str">
        <f>IF(SUM(C165:H165)=0,"",IF(T165=0,LOOKUP(C165,Accounts!$A$10:$A$84,Accounts!$B$10:$B$84),"Error!  Invalid Account Number"))</f>
        <v/>
      </c>
      <c r="L165" s="30">
        <f t="shared" si="14"/>
        <v>0</v>
      </c>
      <c r="M165" s="152">
        <f t="shared" si="17"/>
        <v>0</v>
      </c>
      <c r="N165" s="43"/>
      <c r="O165" s="92"/>
      <c r="P165" s="150"/>
      <c r="Q165" s="156">
        <f t="shared" si="19"/>
        <v>0</v>
      </c>
      <c r="R165" s="161">
        <f t="shared" si="16"/>
        <v>0</v>
      </c>
      <c r="S165" s="15">
        <f>SUMIF(Accounts!A$10:A$84,C165,Accounts!A$10:A$84)</f>
        <v>0</v>
      </c>
      <c r="T165" s="15">
        <f t="shared" si="18"/>
        <v>0</v>
      </c>
      <c r="U165" s="15">
        <f t="shared" si="15"/>
        <v>0</v>
      </c>
    </row>
    <row r="166" spans="1:21">
      <c r="A166" s="56"/>
      <c r="B166" s="3"/>
      <c r="C166" s="216"/>
      <c r="D166" s="102"/>
      <c r="E166" s="102"/>
      <c r="F166" s="103"/>
      <c r="G166" s="131"/>
      <c r="H166" s="2"/>
      <c r="I166" s="107">
        <f>IF(F166="",SUMIF(Accounts!$A$10:$A$84,C166,Accounts!$D$10:$D$84),0)</f>
        <v>0</v>
      </c>
      <c r="J166" s="30">
        <f>IF(H166&lt;&gt;"",ROUND(H166*(1-F166-I166),2),IF(SETUP!$C$10&lt;&gt;"Y",0,IF(SUMIF(Accounts!A$10:A$84,C166,Accounts!Q$10:Q$84)=1,0,ROUND((D166-E166)*(1-F166-I166)/SETUP!$C$13,2))))</f>
        <v>0</v>
      </c>
      <c r="K166" s="14" t="str">
        <f>IF(SUM(C166:H166)=0,"",IF(T166=0,LOOKUP(C166,Accounts!$A$10:$A$84,Accounts!$B$10:$B$84),"Error!  Invalid Account Number"))</f>
        <v/>
      </c>
      <c r="L166" s="30">
        <f t="shared" si="14"/>
        <v>0</v>
      </c>
      <c r="M166" s="152">
        <f t="shared" si="17"/>
        <v>0</v>
      </c>
      <c r="N166" s="43"/>
      <c r="O166" s="92"/>
      <c r="P166" s="150"/>
      <c r="Q166" s="156">
        <f t="shared" si="19"/>
        <v>0</v>
      </c>
      <c r="R166" s="161">
        <f t="shared" si="16"/>
        <v>0</v>
      </c>
      <c r="S166" s="15">
        <f>SUMIF(Accounts!A$10:A$84,C166,Accounts!A$10:A$84)</f>
        <v>0</v>
      </c>
      <c r="T166" s="15">
        <f t="shared" si="18"/>
        <v>0</v>
      </c>
      <c r="U166" s="15">
        <f t="shared" si="15"/>
        <v>0</v>
      </c>
    </row>
    <row r="167" spans="1:21">
      <c r="A167" s="56"/>
      <c r="B167" s="3"/>
      <c r="C167" s="216"/>
      <c r="D167" s="102"/>
      <c r="E167" s="102"/>
      <c r="F167" s="103"/>
      <c r="G167" s="131"/>
      <c r="H167" s="2"/>
      <c r="I167" s="107">
        <f>IF(F167="",SUMIF(Accounts!$A$10:$A$84,C167,Accounts!$D$10:$D$84),0)</f>
        <v>0</v>
      </c>
      <c r="J167" s="30">
        <f>IF(H167&lt;&gt;"",ROUND(H167*(1-F167-I167),2),IF(SETUP!$C$10&lt;&gt;"Y",0,IF(SUMIF(Accounts!A$10:A$84,C167,Accounts!Q$10:Q$84)=1,0,ROUND((D167-E167)*(1-F167-I167)/SETUP!$C$13,2))))</f>
        <v>0</v>
      </c>
      <c r="K167" s="14" t="str">
        <f>IF(SUM(C167:H167)=0,"",IF(T167=0,LOOKUP(C167,Accounts!$A$10:$A$84,Accounts!$B$10:$B$84),"Error!  Invalid Account Number"))</f>
        <v/>
      </c>
      <c r="L167" s="30">
        <f t="shared" si="14"/>
        <v>0</v>
      </c>
      <c r="M167" s="152">
        <f t="shared" si="17"/>
        <v>0</v>
      </c>
      <c r="N167" s="43"/>
      <c r="O167" s="92"/>
      <c r="P167" s="150"/>
      <c r="Q167" s="156">
        <f t="shared" si="19"/>
        <v>0</v>
      </c>
      <c r="R167" s="161">
        <f t="shared" si="16"/>
        <v>0</v>
      </c>
      <c r="S167" s="15">
        <f>SUMIF(Accounts!A$10:A$84,C167,Accounts!A$10:A$84)</f>
        <v>0</v>
      </c>
      <c r="T167" s="15">
        <f t="shared" si="18"/>
        <v>0</v>
      </c>
      <c r="U167" s="15">
        <f t="shared" si="15"/>
        <v>0</v>
      </c>
    </row>
    <row r="168" spans="1:21">
      <c r="A168" s="56"/>
      <c r="B168" s="3"/>
      <c r="C168" s="216"/>
      <c r="D168" s="102"/>
      <c r="E168" s="102"/>
      <c r="F168" s="103"/>
      <c r="G168" s="131"/>
      <c r="H168" s="2"/>
      <c r="I168" s="107">
        <f>IF(F168="",SUMIF(Accounts!$A$10:$A$84,C168,Accounts!$D$10:$D$84),0)</f>
        <v>0</v>
      </c>
      <c r="J168" s="30">
        <f>IF(H168&lt;&gt;"",ROUND(H168*(1-F168-I168),2),IF(SETUP!$C$10&lt;&gt;"Y",0,IF(SUMIF(Accounts!A$10:A$84,C168,Accounts!Q$10:Q$84)=1,0,ROUND((D168-E168)*(1-F168-I168)/SETUP!$C$13,2))))</f>
        <v>0</v>
      </c>
      <c r="K168" s="14" t="str">
        <f>IF(SUM(C168:H168)=0,"",IF(T168=0,LOOKUP(C168,Accounts!$A$10:$A$84,Accounts!$B$10:$B$84),"Error!  Invalid Account Number"))</f>
        <v/>
      </c>
      <c r="L168" s="30">
        <f t="shared" si="14"/>
        <v>0</v>
      </c>
      <c r="M168" s="152">
        <f t="shared" si="17"/>
        <v>0</v>
      </c>
      <c r="N168" s="43"/>
      <c r="O168" s="92"/>
      <c r="P168" s="150"/>
      <c r="Q168" s="156">
        <f t="shared" si="19"/>
        <v>0</v>
      </c>
      <c r="R168" s="161">
        <f t="shared" si="16"/>
        <v>0</v>
      </c>
      <c r="S168" s="15">
        <f>SUMIF(Accounts!A$10:A$84,C168,Accounts!A$10:A$84)</f>
        <v>0</v>
      </c>
      <c r="T168" s="15">
        <f t="shared" si="18"/>
        <v>0</v>
      </c>
      <c r="U168" s="15">
        <f t="shared" si="15"/>
        <v>0</v>
      </c>
    </row>
    <row r="169" spans="1:21">
      <c r="A169" s="56"/>
      <c r="B169" s="3"/>
      <c r="C169" s="216"/>
      <c r="D169" s="102"/>
      <c r="E169" s="102"/>
      <c r="F169" s="103"/>
      <c r="G169" s="131"/>
      <c r="H169" s="2"/>
      <c r="I169" s="107">
        <f>IF(F169="",SUMIF(Accounts!$A$10:$A$84,C169,Accounts!$D$10:$D$84),0)</f>
        <v>0</v>
      </c>
      <c r="J169" s="30">
        <f>IF(H169&lt;&gt;"",ROUND(H169*(1-F169-I169),2),IF(SETUP!$C$10&lt;&gt;"Y",0,IF(SUMIF(Accounts!A$10:A$84,C169,Accounts!Q$10:Q$84)=1,0,ROUND((D169-E169)*(1-F169-I169)/SETUP!$C$13,2))))</f>
        <v>0</v>
      </c>
      <c r="K169" s="14" t="str">
        <f>IF(SUM(C169:H169)=0,"",IF(T169=0,LOOKUP(C169,Accounts!$A$10:$A$84,Accounts!$B$10:$B$84),"Error!  Invalid Account Number"))</f>
        <v/>
      </c>
      <c r="L169" s="30">
        <f t="shared" si="14"/>
        <v>0</v>
      </c>
      <c r="M169" s="152">
        <f t="shared" si="17"/>
        <v>0</v>
      </c>
      <c r="N169" s="43"/>
      <c r="O169" s="92"/>
      <c r="P169" s="150"/>
      <c r="Q169" s="156">
        <f t="shared" si="19"/>
        <v>0</v>
      </c>
      <c r="R169" s="161">
        <f t="shared" si="16"/>
        <v>0</v>
      </c>
      <c r="S169" s="15">
        <f>SUMIF(Accounts!A$10:A$84,C169,Accounts!A$10:A$84)</f>
        <v>0</v>
      </c>
      <c r="T169" s="15">
        <f t="shared" si="18"/>
        <v>0</v>
      </c>
      <c r="U169" s="15">
        <f t="shared" si="15"/>
        <v>0</v>
      </c>
    </row>
    <row r="170" spans="1:21">
      <c r="A170" s="56"/>
      <c r="B170" s="3"/>
      <c r="C170" s="216"/>
      <c r="D170" s="102"/>
      <c r="E170" s="102"/>
      <c r="F170" s="103"/>
      <c r="G170" s="131"/>
      <c r="H170" s="2"/>
      <c r="I170" s="107">
        <f>IF(F170="",SUMIF(Accounts!$A$10:$A$84,C170,Accounts!$D$10:$D$84),0)</f>
        <v>0</v>
      </c>
      <c r="J170" s="30">
        <f>IF(H170&lt;&gt;"",ROUND(H170*(1-F170-I170),2),IF(SETUP!$C$10&lt;&gt;"Y",0,IF(SUMIF(Accounts!A$10:A$84,C170,Accounts!Q$10:Q$84)=1,0,ROUND((D170-E170)*(1-F170-I170)/SETUP!$C$13,2))))</f>
        <v>0</v>
      </c>
      <c r="K170" s="14" t="str">
        <f>IF(SUM(C170:H170)=0,"",IF(T170=0,LOOKUP(C170,Accounts!$A$10:$A$84,Accounts!$B$10:$B$84),"Error!  Invalid Account Number"))</f>
        <v/>
      </c>
      <c r="L170" s="30">
        <f t="shared" si="14"/>
        <v>0</v>
      </c>
      <c r="M170" s="152">
        <f t="shared" si="17"/>
        <v>0</v>
      </c>
      <c r="N170" s="43"/>
      <c r="O170" s="92"/>
      <c r="P170" s="150"/>
      <c r="Q170" s="156">
        <f t="shared" si="19"/>
        <v>0</v>
      </c>
      <c r="R170" s="161">
        <f t="shared" si="16"/>
        <v>0</v>
      </c>
      <c r="S170" s="15">
        <f>SUMIF(Accounts!A$10:A$84,C170,Accounts!A$10:A$84)</f>
        <v>0</v>
      </c>
      <c r="T170" s="15">
        <f t="shared" si="18"/>
        <v>0</v>
      </c>
      <c r="U170" s="15">
        <f t="shared" si="15"/>
        <v>0</v>
      </c>
    </row>
    <row r="171" spans="1:21">
      <c r="A171" s="56"/>
      <c r="B171" s="3"/>
      <c r="C171" s="216"/>
      <c r="D171" s="102"/>
      <c r="E171" s="102"/>
      <c r="F171" s="103"/>
      <c r="G171" s="131"/>
      <c r="H171" s="2"/>
      <c r="I171" s="107">
        <f>IF(F171="",SUMIF(Accounts!$A$10:$A$84,C171,Accounts!$D$10:$D$84),0)</f>
        <v>0</v>
      </c>
      <c r="J171" s="30">
        <f>IF(H171&lt;&gt;"",ROUND(H171*(1-F171-I171),2),IF(SETUP!$C$10&lt;&gt;"Y",0,IF(SUMIF(Accounts!A$10:A$84,C171,Accounts!Q$10:Q$84)=1,0,ROUND((D171-E171)*(1-F171-I171)/SETUP!$C$13,2))))</f>
        <v>0</v>
      </c>
      <c r="K171" s="14" t="str">
        <f>IF(SUM(C171:H171)=0,"",IF(T171=0,LOOKUP(C171,Accounts!$A$10:$A$84,Accounts!$B$10:$B$84),"Error!  Invalid Account Number"))</f>
        <v/>
      </c>
      <c r="L171" s="30">
        <f t="shared" si="14"/>
        <v>0</v>
      </c>
      <c r="M171" s="152">
        <f t="shared" si="17"/>
        <v>0</v>
      </c>
      <c r="N171" s="43"/>
      <c r="O171" s="92"/>
      <c r="P171" s="150"/>
      <c r="Q171" s="156">
        <f t="shared" si="19"/>
        <v>0</v>
      </c>
      <c r="R171" s="161">
        <f t="shared" si="16"/>
        <v>0</v>
      </c>
      <c r="S171" s="15">
        <f>SUMIF(Accounts!A$10:A$84,C171,Accounts!A$10:A$84)</f>
        <v>0</v>
      </c>
      <c r="T171" s="15">
        <f t="shared" si="18"/>
        <v>0</v>
      </c>
      <c r="U171" s="15">
        <f t="shared" si="15"/>
        <v>0</v>
      </c>
    </row>
    <row r="172" spans="1:21">
      <c r="A172" s="56"/>
      <c r="B172" s="3"/>
      <c r="C172" s="216"/>
      <c r="D172" s="102"/>
      <c r="E172" s="102"/>
      <c r="F172" s="103"/>
      <c r="G172" s="131"/>
      <c r="H172" s="2"/>
      <c r="I172" s="107">
        <f>IF(F172="",SUMIF(Accounts!$A$10:$A$84,C172,Accounts!$D$10:$D$84),0)</f>
        <v>0</v>
      </c>
      <c r="J172" s="30">
        <f>IF(H172&lt;&gt;"",ROUND(H172*(1-F172-I172),2),IF(SETUP!$C$10&lt;&gt;"Y",0,IF(SUMIF(Accounts!A$10:A$84,C172,Accounts!Q$10:Q$84)=1,0,ROUND((D172-E172)*(1-F172-I172)/SETUP!$C$13,2))))</f>
        <v>0</v>
      </c>
      <c r="K172" s="14" t="str">
        <f>IF(SUM(C172:H172)=0,"",IF(T172=0,LOOKUP(C172,Accounts!$A$10:$A$84,Accounts!$B$10:$B$84),"Error!  Invalid Account Number"))</f>
        <v/>
      </c>
      <c r="L172" s="30">
        <f t="shared" si="14"/>
        <v>0</v>
      </c>
      <c r="M172" s="152">
        <f t="shared" si="17"/>
        <v>0</v>
      </c>
      <c r="N172" s="43"/>
      <c r="O172" s="92"/>
      <c r="P172" s="150"/>
      <c r="Q172" s="156">
        <f t="shared" si="19"/>
        <v>0</v>
      </c>
      <c r="R172" s="161">
        <f t="shared" si="16"/>
        <v>0</v>
      </c>
      <c r="S172" s="15">
        <f>SUMIF(Accounts!A$10:A$84,C172,Accounts!A$10:A$84)</f>
        <v>0</v>
      </c>
      <c r="T172" s="15">
        <f t="shared" si="18"/>
        <v>0</v>
      </c>
      <c r="U172" s="15">
        <f t="shared" si="15"/>
        <v>0</v>
      </c>
    </row>
    <row r="173" spans="1:21">
      <c r="A173" s="56"/>
      <c r="B173" s="3"/>
      <c r="C173" s="216"/>
      <c r="D173" s="102"/>
      <c r="E173" s="102"/>
      <c r="F173" s="103"/>
      <c r="G173" s="131"/>
      <c r="H173" s="2"/>
      <c r="I173" s="107">
        <f>IF(F173="",SUMIF(Accounts!$A$10:$A$84,C173,Accounts!$D$10:$D$84),0)</f>
        <v>0</v>
      </c>
      <c r="J173" s="30">
        <f>IF(H173&lt;&gt;"",ROUND(H173*(1-F173-I173),2),IF(SETUP!$C$10&lt;&gt;"Y",0,IF(SUMIF(Accounts!A$10:A$84,C173,Accounts!Q$10:Q$84)=1,0,ROUND((D173-E173)*(1-F173-I173)/SETUP!$C$13,2))))</f>
        <v>0</v>
      </c>
      <c r="K173" s="14" t="str">
        <f>IF(SUM(C173:H173)=0,"",IF(T173=0,LOOKUP(C173,Accounts!$A$10:$A$84,Accounts!$B$10:$B$84),"Error!  Invalid Account Number"))</f>
        <v/>
      </c>
      <c r="L173" s="30">
        <f t="shared" si="14"/>
        <v>0</v>
      </c>
      <c r="M173" s="152">
        <f t="shared" si="17"/>
        <v>0</v>
      </c>
      <c r="N173" s="43"/>
      <c r="O173" s="92"/>
      <c r="P173" s="150"/>
      <c r="Q173" s="156">
        <f t="shared" si="19"/>
        <v>0</v>
      </c>
      <c r="R173" s="161">
        <f t="shared" si="16"/>
        <v>0</v>
      </c>
      <c r="S173" s="15">
        <f>SUMIF(Accounts!A$10:A$84,C173,Accounts!A$10:A$84)</f>
        <v>0</v>
      </c>
      <c r="T173" s="15">
        <f t="shared" si="18"/>
        <v>0</v>
      </c>
      <c r="U173" s="15">
        <f t="shared" si="15"/>
        <v>0</v>
      </c>
    </row>
    <row r="174" spans="1:21">
      <c r="A174" s="56"/>
      <c r="B174" s="3"/>
      <c r="C174" s="216"/>
      <c r="D174" s="102"/>
      <c r="E174" s="102"/>
      <c r="F174" s="103"/>
      <c r="G174" s="131"/>
      <c r="H174" s="2"/>
      <c r="I174" s="107">
        <f>IF(F174="",SUMIF(Accounts!$A$10:$A$84,C174,Accounts!$D$10:$D$84),0)</f>
        <v>0</v>
      </c>
      <c r="J174" s="30">
        <f>IF(H174&lt;&gt;"",ROUND(H174*(1-F174-I174),2),IF(SETUP!$C$10&lt;&gt;"Y",0,IF(SUMIF(Accounts!A$10:A$84,C174,Accounts!Q$10:Q$84)=1,0,ROUND((D174-E174)*(1-F174-I174)/SETUP!$C$13,2))))</f>
        <v>0</v>
      </c>
      <c r="K174" s="14" t="str">
        <f>IF(SUM(C174:H174)=0,"",IF(T174=0,LOOKUP(C174,Accounts!$A$10:$A$84,Accounts!$B$10:$B$84),"Error!  Invalid Account Number"))</f>
        <v/>
      </c>
      <c r="L174" s="30">
        <f t="shared" si="14"/>
        <v>0</v>
      </c>
      <c r="M174" s="152">
        <f t="shared" si="17"/>
        <v>0</v>
      </c>
      <c r="N174" s="43"/>
      <c r="O174" s="92"/>
      <c r="P174" s="150"/>
      <c r="Q174" s="156">
        <f t="shared" si="19"/>
        <v>0</v>
      </c>
      <c r="R174" s="161">
        <f t="shared" si="16"/>
        <v>0</v>
      </c>
      <c r="S174" s="15">
        <f>SUMIF(Accounts!A$10:A$84,C174,Accounts!A$10:A$84)</f>
        <v>0</v>
      </c>
      <c r="T174" s="15">
        <f t="shared" si="18"/>
        <v>0</v>
      </c>
      <c r="U174" s="15">
        <f t="shared" si="15"/>
        <v>0</v>
      </c>
    </row>
    <row r="175" spans="1:21">
      <c r="A175" s="56"/>
      <c r="B175" s="3"/>
      <c r="C175" s="216"/>
      <c r="D175" s="102"/>
      <c r="E175" s="102"/>
      <c r="F175" s="103"/>
      <c r="G175" s="131"/>
      <c r="H175" s="2"/>
      <c r="I175" s="107">
        <f>IF(F175="",SUMIF(Accounts!$A$10:$A$84,C175,Accounts!$D$10:$D$84),0)</f>
        <v>0</v>
      </c>
      <c r="J175" s="30">
        <f>IF(H175&lt;&gt;"",ROUND(H175*(1-F175-I175),2),IF(SETUP!$C$10&lt;&gt;"Y",0,IF(SUMIF(Accounts!A$10:A$84,C175,Accounts!Q$10:Q$84)=1,0,ROUND((D175-E175)*(1-F175-I175)/SETUP!$C$13,2))))</f>
        <v>0</v>
      </c>
      <c r="K175" s="14" t="str">
        <f>IF(SUM(C175:H175)=0,"",IF(T175=0,LOOKUP(C175,Accounts!$A$10:$A$84,Accounts!$B$10:$B$84),"Error!  Invalid Account Number"))</f>
        <v/>
      </c>
      <c r="L175" s="30">
        <f t="shared" si="14"/>
        <v>0</v>
      </c>
      <c r="M175" s="152">
        <f t="shared" si="17"/>
        <v>0</v>
      </c>
      <c r="N175" s="43"/>
      <c r="O175" s="92"/>
      <c r="P175" s="150"/>
      <c r="Q175" s="156">
        <f t="shared" si="19"/>
        <v>0</v>
      </c>
      <c r="R175" s="161">
        <f t="shared" si="16"/>
        <v>0</v>
      </c>
      <c r="S175" s="15">
        <f>SUMIF(Accounts!A$10:A$84,C175,Accounts!A$10:A$84)</f>
        <v>0</v>
      </c>
      <c r="T175" s="15">
        <f t="shared" si="18"/>
        <v>0</v>
      </c>
      <c r="U175" s="15">
        <f t="shared" si="15"/>
        <v>0</v>
      </c>
    </row>
    <row r="176" spans="1:21">
      <c r="A176" s="56"/>
      <c r="B176" s="3"/>
      <c r="C176" s="216"/>
      <c r="D176" s="102"/>
      <c r="E176" s="102"/>
      <c r="F176" s="103"/>
      <c r="G176" s="131"/>
      <c r="H176" s="2"/>
      <c r="I176" s="107">
        <f>IF(F176="",SUMIF(Accounts!$A$10:$A$84,C176,Accounts!$D$10:$D$84),0)</f>
        <v>0</v>
      </c>
      <c r="J176" s="30">
        <f>IF(H176&lt;&gt;"",ROUND(H176*(1-F176-I176),2),IF(SETUP!$C$10&lt;&gt;"Y",0,IF(SUMIF(Accounts!A$10:A$84,C176,Accounts!Q$10:Q$84)=1,0,ROUND((D176-E176)*(1-F176-I176)/SETUP!$C$13,2))))</f>
        <v>0</v>
      </c>
      <c r="K176" s="14" t="str">
        <f>IF(SUM(C176:H176)=0,"",IF(T176=0,LOOKUP(C176,Accounts!$A$10:$A$84,Accounts!$B$10:$B$84),"Error!  Invalid Account Number"))</f>
        <v/>
      </c>
      <c r="L176" s="30">
        <f t="shared" si="14"/>
        <v>0</v>
      </c>
      <c r="M176" s="152">
        <f t="shared" si="17"/>
        <v>0</v>
      </c>
      <c r="N176" s="43"/>
      <c r="O176" s="92"/>
      <c r="P176" s="150"/>
      <c r="Q176" s="156">
        <f t="shared" si="19"/>
        <v>0</v>
      </c>
      <c r="R176" s="161">
        <f t="shared" si="16"/>
        <v>0</v>
      </c>
      <c r="S176" s="15">
        <f>SUMIF(Accounts!A$10:A$84,C176,Accounts!A$10:A$84)</f>
        <v>0</v>
      </c>
      <c r="T176" s="15">
        <f t="shared" si="18"/>
        <v>0</v>
      </c>
      <c r="U176" s="15">
        <f t="shared" si="15"/>
        <v>0</v>
      </c>
    </row>
    <row r="177" spans="1:21">
      <c r="A177" s="56"/>
      <c r="B177" s="3"/>
      <c r="C177" s="216"/>
      <c r="D177" s="102"/>
      <c r="E177" s="102"/>
      <c r="F177" s="103"/>
      <c r="G177" s="131"/>
      <c r="H177" s="2"/>
      <c r="I177" s="107">
        <f>IF(F177="",SUMIF(Accounts!$A$10:$A$84,C177,Accounts!$D$10:$D$84),0)</f>
        <v>0</v>
      </c>
      <c r="J177" s="30">
        <f>IF(H177&lt;&gt;"",ROUND(H177*(1-F177-I177),2),IF(SETUP!$C$10&lt;&gt;"Y",0,IF(SUMIF(Accounts!A$10:A$84,C177,Accounts!Q$10:Q$84)=1,0,ROUND((D177-E177)*(1-F177-I177)/SETUP!$C$13,2))))</f>
        <v>0</v>
      </c>
      <c r="K177" s="14" t="str">
        <f>IF(SUM(C177:H177)=0,"",IF(T177=0,LOOKUP(C177,Accounts!$A$10:$A$84,Accounts!$B$10:$B$84),"Error!  Invalid Account Number"))</f>
        <v/>
      </c>
      <c r="L177" s="30">
        <f t="shared" si="14"/>
        <v>0</v>
      </c>
      <c r="M177" s="152">
        <f t="shared" si="17"/>
        <v>0</v>
      </c>
      <c r="N177" s="43"/>
      <c r="O177" s="92"/>
      <c r="P177" s="150"/>
      <c r="Q177" s="156">
        <f t="shared" si="19"/>
        <v>0</v>
      </c>
      <c r="R177" s="161">
        <f t="shared" si="16"/>
        <v>0</v>
      </c>
      <c r="S177" s="15">
        <f>SUMIF(Accounts!A$10:A$84,C177,Accounts!A$10:A$84)</f>
        <v>0</v>
      </c>
      <c r="T177" s="15">
        <f t="shared" si="18"/>
        <v>0</v>
      </c>
      <c r="U177" s="15">
        <f t="shared" si="15"/>
        <v>0</v>
      </c>
    </row>
    <row r="178" spans="1:21">
      <c r="A178" s="56"/>
      <c r="B178" s="3"/>
      <c r="C178" s="216"/>
      <c r="D178" s="102"/>
      <c r="E178" s="102"/>
      <c r="F178" s="103"/>
      <c r="G178" s="131"/>
      <c r="H178" s="2"/>
      <c r="I178" s="107">
        <f>IF(F178="",SUMIF(Accounts!$A$10:$A$84,C178,Accounts!$D$10:$D$84),0)</f>
        <v>0</v>
      </c>
      <c r="J178" s="30">
        <f>IF(H178&lt;&gt;"",ROUND(H178*(1-F178-I178),2),IF(SETUP!$C$10&lt;&gt;"Y",0,IF(SUMIF(Accounts!A$10:A$84,C178,Accounts!Q$10:Q$84)=1,0,ROUND((D178-E178)*(1-F178-I178)/SETUP!$C$13,2))))</f>
        <v>0</v>
      </c>
      <c r="K178" s="14" t="str">
        <f>IF(SUM(C178:H178)=0,"",IF(T178=0,LOOKUP(C178,Accounts!$A$10:$A$84,Accounts!$B$10:$B$84),"Error!  Invalid Account Number"))</f>
        <v/>
      </c>
      <c r="L178" s="30">
        <f t="shared" si="14"/>
        <v>0</v>
      </c>
      <c r="M178" s="152">
        <f t="shared" si="17"/>
        <v>0</v>
      </c>
      <c r="N178" s="43"/>
      <c r="O178" s="92"/>
      <c r="P178" s="150"/>
      <c r="Q178" s="156">
        <f t="shared" si="19"/>
        <v>0</v>
      </c>
      <c r="R178" s="161">
        <f t="shared" si="16"/>
        <v>0</v>
      </c>
      <c r="S178" s="15">
        <f>SUMIF(Accounts!A$10:A$84,C178,Accounts!A$10:A$84)</f>
        <v>0</v>
      </c>
      <c r="T178" s="15">
        <f t="shared" si="18"/>
        <v>0</v>
      </c>
      <c r="U178" s="15">
        <f t="shared" si="15"/>
        <v>0</v>
      </c>
    </row>
    <row r="179" spans="1:21">
      <c r="A179" s="56"/>
      <c r="B179" s="3"/>
      <c r="C179" s="216"/>
      <c r="D179" s="102"/>
      <c r="E179" s="102"/>
      <c r="F179" s="103"/>
      <c r="G179" s="131"/>
      <c r="H179" s="2"/>
      <c r="I179" s="107">
        <f>IF(F179="",SUMIF(Accounts!$A$10:$A$84,C179,Accounts!$D$10:$D$84),0)</f>
        <v>0</v>
      </c>
      <c r="J179" s="30">
        <f>IF(H179&lt;&gt;"",ROUND(H179*(1-F179-I179),2),IF(SETUP!$C$10&lt;&gt;"Y",0,IF(SUMIF(Accounts!A$10:A$84,C179,Accounts!Q$10:Q$84)=1,0,ROUND((D179-E179)*(1-F179-I179)/SETUP!$C$13,2))))</f>
        <v>0</v>
      </c>
      <c r="K179" s="14" t="str">
        <f>IF(SUM(C179:H179)=0,"",IF(T179=0,LOOKUP(C179,Accounts!$A$10:$A$84,Accounts!$B$10:$B$84),"Error!  Invalid Account Number"))</f>
        <v/>
      </c>
      <c r="L179" s="30">
        <f t="shared" si="14"/>
        <v>0</v>
      </c>
      <c r="M179" s="152">
        <f t="shared" si="17"/>
        <v>0</v>
      </c>
      <c r="N179" s="43"/>
      <c r="O179" s="92"/>
      <c r="P179" s="150"/>
      <c r="Q179" s="156">
        <f t="shared" si="19"/>
        <v>0</v>
      </c>
      <c r="R179" s="161">
        <f t="shared" si="16"/>
        <v>0</v>
      </c>
      <c r="S179" s="15">
        <f>SUMIF(Accounts!A$10:A$84,C179,Accounts!A$10:A$84)</f>
        <v>0</v>
      </c>
      <c r="T179" s="15">
        <f t="shared" si="18"/>
        <v>0</v>
      </c>
      <c r="U179" s="15">
        <f t="shared" si="15"/>
        <v>0</v>
      </c>
    </row>
    <row r="180" spans="1:21">
      <c r="A180" s="56"/>
      <c r="B180" s="3"/>
      <c r="C180" s="216"/>
      <c r="D180" s="102"/>
      <c r="E180" s="102"/>
      <c r="F180" s="103"/>
      <c r="G180" s="131"/>
      <c r="H180" s="2"/>
      <c r="I180" s="107">
        <f>IF(F180="",SUMIF(Accounts!$A$10:$A$84,C180,Accounts!$D$10:$D$84),0)</f>
        <v>0</v>
      </c>
      <c r="J180" s="30">
        <f>IF(H180&lt;&gt;"",ROUND(H180*(1-F180-I180),2),IF(SETUP!$C$10&lt;&gt;"Y",0,IF(SUMIF(Accounts!A$10:A$84,C180,Accounts!Q$10:Q$84)=1,0,ROUND((D180-E180)*(1-F180-I180)/SETUP!$C$13,2))))</f>
        <v>0</v>
      </c>
      <c r="K180" s="14" t="str">
        <f>IF(SUM(C180:H180)=0,"",IF(T180=0,LOOKUP(C180,Accounts!$A$10:$A$84,Accounts!$B$10:$B$84),"Error!  Invalid Account Number"))</f>
        <v/>
      </c>
      <c r="L180" s="30">
        <f t="shared" si="14"/>
        <v>0</v>
      </c>
      <c r="M180" s="152">
        <f t="shared" si="17"/>
        <v>0</v>
      </c>
      <c r="N180" s="43"/>
      <c r="O180" s="92"/>
      <c r="P180" s="150"/>
      <c r="Q180" s="156">
        <f t="shared" si="19"/>
        <v>0</v>
      </c>
      <c r="R180" s="161">
        <f t="shared" si="16"/>
        <v>0</v>
      </c>
      <c r="S180" s="15">
        <f>SUMIF(Accounts!A$10:A$84,C180,Accounts!A$10:A$84)</f>
        <v>0</v>
      </c>
      <c r="T180" s="15">
        <f t="shared" si="18"/>
        <v>0</v>
      </c>
      <c r="U180" s="15">
        <f t="shared" si="15"/>
        <v>0</v>
      </c>
    </row>
    <row r="181" spans="1:21">
      <c r="A181" s="56"/>
      <c r="B181" s="3"/>
      <c r="C181" s="216"/>
      <c r="D181" s="102"/>
      <c r="E181" s="102"/>
      <c r="F181" s="103"/>
      <c r="G181" s="131"/>
      <c r="H181" s="2"/>
      <c r="I181" s="107">
        <f>IF(F181="",SUMIF(Accounts!$A$10:$A$84,C181,Accounts!$D$10:$D$84),0)</f>
        <v>0</v>
      </c>
      <c r="J181" s="30">
        <f>IF(H181&lt;&gt;"",ROUND(H181*(1-F181-I181),2),IF(SETUP!$C$10&lt;&gt;"Y",0,IF(SUMIF(Accounts!A$10:A$84,C181,Accounts!Q$10:Q$84)=1,0,ROUND((D181-E181)*(1-F181-I181)/SETUP!$C$13,2))))</f>
        <v>0</v>
      </c>
      <c r="K181" s="14" t="str">
        <f>IF(SUM(C181:H181)=0,"",IF(T181=0,LOOKUP(C181,Accounts!$A$10:$A$84,Accounts!$B$10:$B$84),"Error!  Invalid Account Number"))</f>
        <v/>
      </c>
      <c r="L181" s="30">
        <f t="shared" si="14"/>
        <v>0</v>
      </c>
      <c r="M181" s="152">
        <f t="shared" si="17"/>
        <v>0</v>
      </c>
      <c r="N181" s="43"/>
      <c r="O181" s="92"/>
      <c r="P181" s="150"/>
      <c r="Q181" s="156">
        <f t="shared" si="19"/>
        <v>0</v>
      </c>
      <c r="R181" s="161">
        <f t="shared" si="16"/>
        <v>0</v>
      </c>
      <c r="S181" s="15">
        <f>SUMIF(Accounts!A$10:A$84,C181,Accounts!A$10:A$84)</f>
        <v>0</v>
      </c>
      <c r="T181" s="15">
        <f t="shared" si="18"/>
        <v>0</v>
      </c>
      <c r="U181" s="15">
        <f t="shared" si="15"/>
        <v>0</v>
      </c>
    </row>
    <row r="182" spans="1:21">
      <c r="A182" s="56"/>
      <c r="B182" s="3"/>
      <c r="C182" s="216"/>
      <c r="D182" s="102"/>
      <c r="E182" s="102"/>
      <c r="F182" s="103"/>
      <c r="G182" s="131"/>
      <c r="H182" s="2"/>
      <c r="I182" s="107">
        <f>IF(F182="",SUMIF(Accounts!$A$10:$A$84,C182,Accounts!$D$10:$D$84),0)</f>
        <v>0</v>
      </c>
      <c r="J182" s="30">
        <f>IF(H182&lt;&gt;"",ROUND(H182*(1-F182-I182),2),IF(SETUP!$C$10&lt;&gt;"Y",0,IF(SUMIF(Accounts!A$10:A$84,C182,Accounts!Q$10:Q$84)=1,0,ROUND((D182-E182)*(1-F182-I182)/SETUP!$C$13,2))))</f>
        <v>0</v>
      </c>
      <c r="K182" s="14" t="str">
        <f>IF(SUM(C182:H182)=0,"",IF(T182=0,LOOKUP(C182,Accounts!$A$10:$A$84,Accounts!$B$10:$B$84),"Error!  Invalid Account Number"))</f>
        <v/>
      </c>
      <c r="L182" s="30">
        <f t="shared" si="14"/>
        <v>0</v>
      </c>
      <c r="M182" s="152">
        <f t="shared" si="17"/>
        <v>0</v>
      </c>
      <c r="N182" s="43"/>
      <c r="O182" s="92"/>
      <c r="P182" s="150"/>
      <c r="Q182" s="156">
        <f t="shared" si="19"/>
        <v>0</v>
      </c>
      <c r="R182" s="161">
        <f t="shared" si="16"/>
        <v>0</v>
      </c>
      <c r="S182" s="15">
        <f>SUMIF(Accounts!A$10:A$84,C182,Accounts!A$10:A$84)</f>
        <v>0</v>
      </c>
      <c r="T182" s="15">
        <f t="shared" si="18"/>
        <v>0</v>
      </c>
      <c r="U182" s="15">
        <f t="shared" si="15"/>
        <v>0</v>
      </c>
    </row>
    <row r="183" spans="1:21">
      <c r="A183" s="56"/>
      <c r="B183" s="3"/>
      <c r="C183" s="216"/>
      <c r="D183" s="102"/>
      <c r="E183" s="102"/>
      <c r="F183" s="103"/>
      <c r="G183" s="131"/>
      <c r="H183" s="2"/>
      <c r="I183" s="107">
        <f>IF(F183="",SUMIF(Accounts!$A$10:$A$84,C183,Accounts!$D$10:$D$84),0)</f>
        <v>0</v>
      </c>
      <c r="J183" s="30">
        <f>IF(H183&lt;&gt;"",ROUND(H183*(1-F183-I183),2),IF(SETUP!$C$10&lt;&gt;"Y",0,IF(SUMIF(Accounts!A$10:A$84,C183,Accounts!Q$10:Q$84)=1,0,ROUND((D183-E183)*(1-F183-I183)/SETUP!$C$13,2))))</f>
        <v>0</v>
      </c>
      <c r="K183" s="14" t="str">
        <f>IF(SUM(C183:H183)=0,"",IF(T183=0,LOOKUP(C183,Accounts!$A$10:$A$84,Accounts!$B$10:$B$84),"Error!  Invalid Account Number"))</f>
        <v/>
      </c>
      <c r="L183" s="30">
        <f t="shared" si="14"/>
        <v>0</v>
      </c>
      <c r="M183" s="152">
        <f t="shared" si="17"/>
        <v>0</v>
      </c>
      <c r="N183" s="43"/>
      <c r="O183" s="92"/>
      <c r="P183" s="150"/>
      <c r="Q183" s="156">
        <f t="shared" si="19"/>
        <v>0</v>
      </c>
      <c r="R183" s="161">
        <f t="shared" si="16"/>
        <v>0</v>
      </c>
      <c r="S183" s="15">
        <f>SUMIF(Accounts!A$10:A$84,C183,Accounts!A$10:A$84)</f>
        <v>0</v>
      </c>
      <c r="T183" s="15">
        <f t="shared" si="18"/>
        <v>0</v>
      </c>
      <c r="U183" s="15">
        <f t="shared" si="15"/>
        <v>0</v>
      </c>
    </row>
    <row r="184" spans="1:21">
      <c r="A184" s="56"/>
      <c r="B184" s="3"/>
      <c r="C184" s="216"/>
      <c r="D184" s="102"/>
      <c r="E184" s="102"/>
      <c r="F184" s="103"/>
      <c r="G184" s="131"/>
      <c r="H184" s="2"/>
      <c r="I184" s="107">
        <f>IF(F184="",SUMIF(Accounts!$A$10:$A$84,C184,Accounts!$D$10:$D$84),0)</f>
        <v>0</v>
      </c>
      <c r="J184" s="30">
        <f>IF(H184&lt;&gt;"",ROUND(H184*(1-F184-I184),2),IF(SETUP!$C$10&lt;&gt;"Y",0,IF(SUMIF(Accounts!A$10:A$84,C184,Accounts!Q$10:Q$84)=1,0,ROUND((D184-E184)*(1-F184-I184)/SETUP!$C$13,2))))</f>
        <v>0</v>
      </c>
      <c r="K184" s="14" t="str">
        <f>IF(SUM(C184:H184)=0,"",IF(T184=0,LOOKUP(C184,Accounts!$A$10:$A$84,Accounts!$B$10:$B$84),"Error!  Invalid Account Number"))</f>
        <v/>
      </c>
      <c r="L184" s="30">
        <f t="shared" si="14"/>
        <v>0</v>
      </c>
      <c r="M184" s="152">
        <f t="shared" si="17"/>
        <v>0</v>
      </c>
      <c r="N184" s="43"/>
      <c r="O184" s="92"/>
      <c r="P184" s="150"/>
      <c r="Q184" s="156">
        <f t="shared" si="19"/>
        <v>0</v>
      </c>
      <c r="R184" s="161">
        <f t="shared" si="16"/>
        <v>0</v>
      </c>
      <c r="S184" s="15">
        <f>SUMIF(Accounts!A$10:A$84,C184,Accounts!A$10:A$84)</f>
        <v>0</v>
      </c>
      <c r="T184" s="15">
        <f t="shared" si="18"/>
        <v>0</v>
      </c>
      <c r="U184" s="15">
        <f t="shared" si="15"/>
        <v>0</v>
      </c>
    </row>
    <row r="185" spans="1:21">
      <c r="A185" s="56"/>
      <c r="B185" s="3"/>
      <c r="C185" s="216"/>
      <c r="D185" s="102"/>
      <c r="E185" s="102"/>
      <c r="F185" s="103"/>
      <c r="G185" s="131"/>
      <c r="H185" s="2"/>
      <c r="I185" s="107">
        <f>IF(F185="",SUMIF(Accounts!$A$10:$A$84,C185,Accounts!$D$10:$D$84),0)</f>
        <v>0</v>
      </c>
      <c r="J185" s="30">
        <f>IF(H185&lt;&gt;"",ROUND(H185*(1-F185-I185),2),IF(SETUP!$C$10&lt;&gt;"Y",0,IF(SUMIF(Accounts!A$10:A$84,C185,Accounts!Q$10:Q$84)=1,0,ROUND((D185-E185)*(1-F185-I185)/SETUP!$C$13,2))))</f>
        <v>0</v>
      </c>
      <c r="K185" s="14" t="str">
        <f>IF(SUM(C185:H185)=0,"",IF(T185=0,LOOKUP(C185,Accounts!$A$10:$A$84,Accounts!$B$10:$B$84),"Error!  Invalid Account Number"))</f>
        <v/>
      </c>
      <c r="L185" s="30">
        <f t="shared" si="14"/>
        <v>0</v>
      </c>
      <c r="M185" s="152">
        <f t="shared" si="17"/>
        <v>0</v>
      </c>
      <c r="N185" s="43"/>
      <c r="O185" s="92"/>
      <c r="P185" s="150"/>
      <c r="Q185" s="156">
        <f t="shared" si="19"/>
        <v>0</v>
      </c>
      <c r="R185" s="161">
        <f t="shared" si="16"/>
        <v>0</v>
      </c>
      <c r="S185" s="15">
        <f>SUMIF(Accounts!A$10:A$84,C185,Accounts!A$10:A$84)</f>
        <v>0</v>
      </c>
      <c r="T185" s="15">
        <f t="shared" si="18"/>
        <v>0</v>
      </c>
      <c r="U185" s="15">
        <f t="shared" si="15"/>
        <v>0</v>
      </c>
    </row>
    <row r="186" spans="1:21">
      <c r="A186" s="56"/>
      <c r="B186" s="3"/>
      <c r="C186" s="216"/>
      <c r="D186" s="102"/>
      <c r="E186" s="102"/>
      <c r="F186" s="103"/>
      <c r="G186" s="131"/>
      <c r="H186" s="2"/>
      <c r="I186" s="107">
        <f>IF(F186="",SUMIF(Accounts!$A$10:$A$84,C186,Accounts!$D$10:$D$84),0)</f>
        <v>0</v>
      </c>
      <c r="J186" s="30">
        <f>IF(H186&lt;&gt;"",ROUND(H186*(1-F186-I186),2),IF(SETUP!$C$10&lt;&gt;"Y",0,IF(SUMIF(Accounts!A$10:A$84,C186,Accounts!Q$10:Q$84)=1,0,ROUND((D186-E186)*(1-F186-I186)/SETUP!$C$13,2))))</f>
        <v>0</v>
      </c>
      <c r="K186" s="14" t="str">
        <f>IF(SUM(C186:H186)=0,"",IF(T186=0,LOOKUP(C186,Accounts!$A$10:$A$84,Accounts!$B$10:$B$84),"Error!  Invalid Account Number"))</f>
        <v/>
      </c>
      <c r="L186" s="30">
        <f t="shared" si="14"/>
        <v>0</v>
      </c>
      <c r="M186" s="152">
        <f t="shared" si="17"/>
        <v>0</v>
      </c>
      <c r="N186" s="43"/>
      <c r="O186" s="92"/>
      <c r="P186" s="150"/>
      <c r="Q186" s="156">
        <f t="shared" si="19"/>
        <v>0</v>
      </c>
      <c r="R186" s="161">
        <f t="shared" si="16"/>
        <v>0</v>
      </c>
      <c r="S186" s="15">
        <f>SUMIF(Accounts!A$10:A$84,C186,Accounts!A$10:A$84)</f>
        <v>0</v>
      </c>
      <c r="T186" s="15">
        <f t="shared" si="18"/>
        <v>0</v>
      </c>
      <c r="U186" s="15">
        <f t="shared" si="15"/>
        <v>0</v>
      </c>
    </row>
    <row r="187" spans="1:21">
      <c r="A187" s="56"/>
      <c r="B187" s="3"/>
      <c r="C187" s="216"/>
      <c r="D187" s="102"/>
      <c r="E187" s="102"/>
      <c r="F187" s="103"/>
      <c r="G187" s="131"/>
      <c r="H187" s="2"/>
      <c r="I187" s="107">
        <f>IF(F187="",SUMIF(Accounts!$A$10:$A$84,C187,Accounts!$D$10:$D$84),0)</f>
        <v>0</v>
      </c>
      <c r="J187" s="30">
        <f>IF(H187&lt;&gt;"",ROUND(H187*(1-F187-I187),2),IF(SETUP!$C$10&lt;&gt;"Y",0,IF(SUMIF(Accounts!A$10:A$84,C187,Accounts!Q$10:Q$84)=1,0,ROUND((D187-E187)*(1-F187-I187)/SETUP!$C$13,2))))</f>
        <v>0</v>
      </c>
      <c r="K187" s="14" t="str">
        <f>IF(SUM(C187:H187)=0,"",IF(T187=0,LOOKUP(C187,Accounts!$A$10:$A$84,Accounts!$B$10:$B$84),"Error!  Invalid Account Number"))</f>
        <v/>
      </c>
      <c r="L187" s="30">
        <f t="shared" si="14"/>
        <v>0</v>
      </c>
      <c r="M187" s="152">
        <f t="shared" si="17"/>
        <v>0</v>
      </c>
      <c r="N187" s="43"/>
      <c r="O187" s="92"/>
      <c r="P187" s="150"/>
      <c r="Q187" s="156">
        <f t="shared" si="19"/>
        <v>0</v>
      </c>
      <c r="R187" s="161">
        <f t="shared" si="16"/>
        <v>0</v>
      </c>
      <c r="S187" s="15">
        <f>SUMIF(Accounts!A$10:A$84,C187,Accounts!A$10:A$84)</f>
        <v>0</v>
      </c>
      <c r="T187" s="15">
        <f t="shared" si="18"/>
        <v>0</v>
      </c>
      <c r="U187" s="15">
        <f t="shared" si="15"/>
        <v>0</v>
      </c>
    </row>
    <row r="188" spans="1:21">
      <c r="A188" s="56"/>
      <c r="B188" s="3"/>
      <c r="C188" s="216"/>
      <c r="D188" s="102"/>
      <c r="E188" s="102"/>
      <c r="F188" s="103"/>
      <c r="G188" s="131"/>
      <c r="H188" s="2"/>
      <c r="I188" s="107">
        <f>IF(F188="",SUMIF(Accounts!$A$10:$A$84,C188,Accounts!$D$10:$D$84),0)</f>
        <v>0</v>
      </c>
      <c r="J188" s="30">
        <f>IF(H188&lt;&gt;"",ROUND(H188*(1-F188-I188),2),IF(SETUP!$C$10&lt;&gt;"Y",0,IF(SUMIF(Accounts!A$10:A$84,C188,Accounts!Q$10:Q$84)=1,0,ROUND((D188-E188)*(1-F188-I188)/SETUP!$C$13,2))))</f>
        <v>0</v>
      </c>
      <c r="K188" s="14" t="str">
        <f>IF(SUM(C188:H188)=0,"",IF(T188=0,LOOKUP(C188,Accounts!$A$10:$A$84,Accounts!$B$10:$B$84),"Error!  Invalid Account Number"))</f>
        <v/>
      </c>
      <c r="L188" s="30">
        <f t="shared" si="14"/>
        <v>0</v>
      </c>
      <c r="M188" s="152">
        <f t="shared" si="17"/>
        <v>0</v>
      </c>
      <c r="N188" s="43"/>
      <c r="O188" s="92"/>
      <c r="P188" s="150"/>
      <c r="Q188" s="156">
        <f t="shared" si="19"/>
        <v>0</v>
      </c>
      <c r="R188" s="161">
        <f t="shared" si="16"/>
        <v>0</v>
      </c>
      <c r="S188" s="15">
        <f>SUMIF(Accounts!A$10:A$84,C188,Accounts!A$10:A$84)</f>
        <v>0</v>
      </c>
      <c r="T188" s="15">
        <f t="shared" si="18"/>
        <v>0</v>
      </c>
      <c r="U188" s="15">
        <f t="shared" si="15"/>
        <v>0</v>
      </c>
    </row>
    <row r="189" spans="1:21">
      <c r="A189" s="56"/>
      <c r="B189" s="3"/>
      <c r="C189" s="216"/>
      <c r="D189" s="102"/>
      <c r="E189" s="102"/>
      <c r="F189" s="103"/>
      <c r="G189" s="131"/>
      <c r="H189" s="2"/>
      <c r="I189" s="107">
        <f>IF(F189="",SUMIF(Accounts!$A$10:$A$84,C189,Accounts!$D$10:$D$84),0)</f>
        <v>0</v>
      </c>
      <c r="J189" s="30">
        <f>IF(H189&lt;&gt;"",ROUND(H189*(1-F189-I189),2),IF(SETUP!$C$10&lt;&gt;"Y",0,IF(SUMIF(Accounts!A$10:A$84,C189,Accounts!Q$10:Q$84)=1,0,ROUND((D189-E189)*(1-F189-I189)/SETUP!$C$13,2))))</f>
        <v>0</v>
      </c>
      <c r="K189" s="14" t="str">
        <f>IF(SUM(C189:H189)=0,"",IF(T189=0,LOOKUP(C189,Accounts!$A$10:$A$84,Accounts!$B$10:$B$84),"Error!  Invalid Account Number"))</f>
        <v/>
      </c>
      <c r="L189" s="30">
        <f t="shared" si="14"/>
        <v>0</v>
      </c>
      <c r="M189" s="152">
        <f t="shared" si="17"/>
        <v>0</v>
      </c>
      <c r="N189" s="43"/>
      <c r="O189" s="92"/>
      <c r="P189" s="150"/>
      <c r="Q189" s="156">
        <f t="shared" si="19"/>
        <v>0</v>
      </c>
      <c r="R189" s="161">
        <f t="shared" si="16"/>
        <v>0</v>
      </c>
      <c r="S189" s="15">
        <f>SUMIF(Accounts!A$10:A$84,C189,Accounts!A$10:A$84)</f>
        <v>0</v>
      </c>
      <c r="T189" s="15">
        <f t="shared" si="18"/>
        <v>0</v>
      </c>
      <c r="U189" s="15">
        <f t="shared" si="15"/>
        <v>0</v>
      </c>
    </row>
    <row r="190" spans="1:21">
      <c r="A190" s="56"/>
      <c r="B190" s="3"/>
      <c r="C190" s="216"/>
      <c r="D190" s="102"/>
      <c r="E190" s="102"/>
      <c r="F190" s="103"/>
      <c r="G190" s="131"/>
      <c r="H190" s="2"/>
      <c r="I190" s="107">
        <f>IF(F190="",SUMIF(Accounts!$A$10:$A$84,C190,Accounts!$D$10:$D$84),0)</f>
        <v>0</v>
      </c>
      <c r="J190" s="30">
        <f>IF(H190&lt;&gt;"",ROUND(H190*(1-F190-I190),2),IF(SETUP!$C$10&lt;&gt;"Y",0,IF(SUMIF(Accounts!A$10:A$84,C190,Accounts!Q$10:Q$84)=1,0,ROUND((D190-E190)*(1-F190-I190)/SETUP!$C$13,2))))</f>
        <v>0</v>
      </c>
      <c r="K190" s="14" t="str">
        <f>IF(SUM(C190:H190)=0,"",IF(T190=0,LOOKUP(C190,Accounts!$A$10:$A$84,Accounts!$B$10:$B$84),"Error!  Invalid Account Number"))</f>
        <v/>
      </c>
      <c r="L190" s="30">
        <f t="shared" si="14"/>
        <v>0</v>
      </c>
      <c r="M190" s="152">
        <f t="shared" si="17"/>
        <v>0</v>
      </c>
      <c r="N190" s="43"/>
      <c r="O190" s="92"/>
      <c r="P190" s="150"/>
      <c r="Q190" s="156">
        <f t="shared" si="19"/>
        <v>0</v>
      </c>
      <c r="R190" s="161">
        <f t="shared" si="16"/>
        <v>0</v>
      </c>
      <c r="S190" s="15">
        <f>SUMIF(Accounts!A$10:A$84,C190,Accounts!A$10:A$84)</f>
        <v>0</v>
      </c>
      <c r="T190" s="15">
        <f t="shared" si="18"/>
        <v>0</v>
      </c>
      <c r="U190" s="15">
        <f t="shared" si="15"/>
        <v>0</v>
      </c>
    </row>
    <row r="191" spans="1:21">
      <c r="A191" s="56"/>
      <c r="B191" s="3"/>
      <c r="C191" s="216"/>
      <c r="D191" s="102"/>
      <c r="E191" s="102"/>
      <c r="F191" s="103"/>
      <c r="G191" s="131"/>
      <c r="H191" s="2"/>
      <c r="I191" s="107">
        <f>IF(F191="",SUMIF(Accounts!$A$10:$A$84,C191,Accounts!$D$10:$D$84),0)</f>
        <v>0</v>
      </c>
      <c r="J191" s="30">
        <f>IF(H191&lt;&gt;"",ROUND(H191*(1-F191-I191),2),IF(SETUP!$C$10&lt;&gt;"Y",0,IF(SUMIF(Accounts!A$10:A$84,C191,Accounts!Q$10:Q$84)=1,0,ROUND((D191-E191)*(1-F191-I191)/SETUP!$C$13,2))))</f>
        <v>0</v>
      </c>
      <c r="K191" s="14" t="str">
        <f>IF(SUM(C191:H191)=0,"",IF(T191=0,LOOKUP(C191,Accounts!$A$10:$A$84,Accounts!$B$10:$B$84),"Error!  Invalid Account Number"))</f>
        <v/>
      </c>
      <c r="L191" s="30">
        <f t="shared" si="14"/>
        <v>0</v>
      </c>
      <c r="M191" s="152">
        <f t="shared" si="17"/>
        <v>0</v>
      </c>
      <c r="N191" s="43"/>
      <c r="O191" s="92"/>
      <c r="P191" s="150"/>
      <c r="Q191" s="156">
        <f t="shared" si="19"/>
        <v>0</v>
      </c>
      <c r="R191" s="161">
        <f t="shared" si="16"/>
        <v>0</v>
      </c>
      <c r="S191" s="15">
        <f>SUMIF(Accounts!A$10:A$84,C191,Accounts!A$10:A$84)</f>
        <v>0</v>
      </c>
      <c r="T191" s="15">
        <f t="shared" si="18"/>
        <v>0</v>
      </c>
      <c r="U191" s="15">
        <f t="shared" si="15"/>
        <v>0</v>
      </c>
    </row>
    <row r="192" spans="1:21">
      <c r="A192" s="56"/>
      <c r="B192" s="3"/>
      <c r="C192" s="216"/>
      <c r="D192" s="102"/>
      <c r="E192" s="102"/>
      <c r="F192" s="103"/>
      <c r="G192" s="131"/>
      <c r="H192" s="2"/>
      <c r="I192" s="107">
        <f>IF(F192="",SUMIF(Accounts!$A$10:$A$84,C192,Accounts!$D$10:$D$84),0)</f>
        <v>0</v>
      </c>
      <c r="J192" s="30">
        <f>IF(H192&lt;&gt;"",ROUND(H192*(1-F192-I192),2),IF(SETUP!$C$10&lt;&gt;"Y",0,IF(SUMIF(Accounts!A$10:A$84,C192,Accounts!Q$10:Q$84)=1,0,ROUND((D192-E192)*(1-F192-I192)/SETUP!$C$13,2))))</f>
        <v>0</v>
      </c>
      <c r="K192" s="14" t="str">
        <f>IF(SUM(C192:H192)=0,"",IF(T192=0,LOOKUP(C192,Accounts!$A$10:$A$84,Accounts!$B$10:$B$84),"Error!  Invalid Account Number"))</f>
        <v/>
      </c>
      <c r="L192" s="30">
        <f t="shared" si="14"/>
        <v>0</v>
      </c>
      <c r="M192" s="152">
        <f t="shared" si="17"/>
        <v>0</v>
      </c>
      <c r="N192" s="43"/>
      <c r="O192" s="92"/>
      <c r="P192" s="150"/>
      <c r="Q192" s="156">
        <f t="shared" si="19"/>
        <v>0</v>
      </c>
      <c r="R192" s="161">
        <f t="shared" si="16"/>
        <v>0</v>
      </c>
      <c r="S192" s="15">
        <f>SUMIF(Accounts!A$10:A$84,C192,Accounts!A$10:A$84)</f>
        <v>0</v>
      </c>
      <c r="T192" s="15">
        <f t="shared" si="18"/>
        <v>0</v>
      </c>
      <c r="U192" s="15">
        <f t="shared" si="15"/>
        <v>0</v>
      </c>
    </row>
    <row r="193" spans="1:21">
      <c r="A193" s="56"/>
      <c r="B193" s="3"/>
      <c r="C193" s="216"/>
      <c r="D193" s="102"/>
      <c r="E193" s="102"/>
      <c r="F193" s="103"/>
      <c r="G193" s="131"/>
      <c r="H193" s="2"/>
      <c r="I193" s="107">
        <f>IF(F193="",SUMIF(Accounts!$A$10:$A$84,C193,Accounts!$D$10:$D$84),0)</f>
        <v>0</v>
      </c>
      <c r="J193" s="30">
        <f>IF(H193&lt;&gt;"",ROUND(H193*(1-F193-I193),2),IF(SETUP!$C$10&lt;&gt;"Y",0,IF(SUMIF(Accounts!A$10:A$84,C193,Accounts!Q$10:Q$84)=1,0,ROUND((D193-E193)*(1-F193-I193)/SETUP!$C$13,2))))</f>
        <v>0</v>
      </c>
      <c r="K193" s="14" t="str">
        <f>IF(SUM(C193:H193)=0,"",IF(T193=0,LOOKUP(C193,Accounts!$A$10:$A$84,Accounts!$B$10:$B$84),"Error!  Invalid Account Number"))</f>
        <v/>
      </c>
      <c r="L193" s="30">
        <f t="shared" si="14"/>
        <v>0</v>
      </c>
      <c r="M193" s="152">
        <f t="shared" si="17"/>
        <v>0</v>
      </c>
      <c r="N193" s="43"/>
      <c r="O193" s="92"/>
      <c r="P193" s="150"/>
      <c r="Q193" s="156">
        <f t="shared" si="19"/>
        <v>0</v>
      </c>
      <c r="R193" s="161">
        <f t="shared" si="16"/>
        <v>0</v>
      </c>
      <c r="S193" s="15">
        <f>SUMIF(Accounts!A$10:A$84,C193,Accounts!A$10:A$84)</f>
        <v>0</v>
      </c>
      <c r="T193" s="15">
        <f t="shared" si="18"/>
        <v>0</v>
      </c>
      <c r="U193" s="15">
        <f t="shared" si="15"/>
        <v>0</v>
      </c>
    </row>
    <row r="194" spans="1:21">
      <c r="A194" s="56"/>
      <c r="B194" s="3"/>
      <c r="C194" s="216"/>
      <c r="D194" s="102"/>
      <c r="E194" s="102"/>
      <c r="F194" s="103"/>
      <c r="G194" s="131"/>
      <c r="H194" s="2"/>
      <c r="I194" s="107">
        <f>IF(F194="",SUMIF(Accounts!$A$10:$A$84,C194,Accounts!$D$10:$D$84),0)</f>
        <v>0</v>
      </c>
      <c r="J194" s="30">
        <f>IF(H194&lt;&gt;"",ROUND(H194*(1-F194-I194),2),IF(SETUP!$C$10&lt;&gt;"Y",0,IF(SUMIF(Accounts!A$10:A$84,C194,Accounts!Q$10:Q$84)=1,0,ROUND((D194-E194)*(1-F194-I194)/SETUP!$C$13,2))))</f>
        <v>0</v>
      </c>
      <c r="K194" s="14" t="str">
        <f>IF(SUM(C194:H194)=0,"",IF(T194=0,LOOKUP(C194,Accounts!$A$10:$A$84,Accounts!$B$10:$B$84),"Error!  Invalid Account Number"))</f>
        <v/>
      </c>
      <c r="L194" s="30">
        <f t="shared" si="14"/>
        <v>0</v>
      </c>
      <c r="M194" s="152">
        <f t="shared" si="17"/>
        <v>0</v>
      </c>
      <c r="N194" s="43"/>
      <c r="O194" s="92"/>
      <c r="P194" s="150"/>
      <c r="Q194" s="156">
        <f t="shared" si="19"/>
        <v>0</v>
      </c>
      <c r="R194" s="161">
        <f t="shared" si="16"/>
        <v>0</v>
      </c>
      <c r="S194" s="15">
        <f>SUMIF(Accounts!A$10:A$84,C194,Accounts!A$10:A$84)</f>
        <v>0</v>
      </c>
      <c r="T194" s="15">
        <f t="shared" si="18"/>
        <v>0</v>
      </c>
      <c r="U194" s="15">
        <f t="shared" si="15"/>
        <v>0</v>
      </c>
    </row>
    <row r="195" spans="1:21">
      <c r="A195" s="56"/>
      <c r="B195" s="3"/>
      <c r="C195" s="216"/>
      <c r="D195" s="102"/>
      <c r="E195" s="102"/>
      <c r="F195" s="103"/>
      <c r="G195" s="131"/>
      <c r="H195" s="2"/>
      <c r="I195" s="107">
        <f>IF(F195="",SUMIF(Accounts!$A$10:$A$84,C195,Accounts!$D$10:$D$84),0)</f>
        <v>0</v>
      </c>
      <c r="J195" s="30">
        <f>IF(H195&lt;&gt;"",ROUND(H195*(1-F195-I195),2),IF(SETUP!$C$10&lt;&gt;"Y",0,IF(SUMIF(Accounts!A$10:A$84,C195,Accounts!Q$10:Q$84)=1,0,ROUND((D195-E195)*(1-F195-I195)/SETUP!$C$13,2))))</f>
        <v>0</v>
      </c>
      <c r="K195" s="14" t="str">
        <f>IF(SUM(C195:H195)=0,"",IF(T195=0,LOOKUP(C195,Accounts!$A$10:$A$84,Accounts!$B$10:$B$84),"Error!  Invalid Account Number"))</f>
        <v/>
      </c>
      <c r="L195" s="30">
        <f t="shared" si="14"/>
        <v>0</v>
      </c>
      <c r="M195" s="152">
        <f t="shared" si="17"/>
        <v>0</v>
      </c>
      <c r="N195" s="43"/>
      <c r="O195" s="92"/>
      <c r="P195" s="150"/>
      <c r="Q195" s="156">
        <f t="shared" si="19"/>
        <v>0</v>
      </c>
      <c r="R195" s="161">
        <f t="shared" si="16"/>
        <v>0</v>
      </c>
      <c r="S195" s="15">
        <f>SUMIF(Accounts!A$10:A$84,C195,Accounts!A$10:A$84)</f>
        <v>0</v>
      </c>
      <c r="T195" s="15">
        <f t="shared" si="18"/>
        <v>0</v>
      </c>
      <c r="U195" s="15">
        <f t="shared" si="15"/>
        <v>0</v>
      </c>
    </row>
    <row r="196" spans="1:21">
      <c r="A196" s="56"/>
      <c r="B196" s="3"/>
      <c r="C196" s="216"/>
      <c r="D196" s="102"/>
      <c r="E196" s="102"/>
      <c r="F196" s="103"/>
      <c r="G196" s="131"/>
      <c r="H196" s="2"/>
      <c r="I196" s="107">
        <f>IF(F196="",SUMIF(Accounts!$A$10:$A$84,C196,Accounts!$D$10:$D$84),0)</f>
        <v>0</v>
      </c>
      <c r="J196" s="30">
        <f>IF(H196&lt;&gt;"",ROUND(H196*(1-F196-I196),2),IF(SETUP!$C$10&lt;&gt;"Y",0,IF(SUMIF(Accounts!A$10:A$84,C196,Accounts!Q$10:Q$84)=1,0,ROUND((D196-E196)*(1-F196-I196)/SETUP!$C$13,2))))</f>
        <v>0</v>
      </c>
      <c r="K196" s="14" t="str">
        <f>IF(SUM(C196:H196)=0,"",IF(T196=0,LOOKUP(C196,Accounts!$A$10:$A$84,Accounts!$B$10:$B$84),"Error!  Invalid Account Number"))</f>
        <v/>
      </c>
      <c r="L196" s="30">
        <f t="shared" si="14"/>
        <v>0</v>
      </c>
      <c r="M196" s="152">
        <f t="shared" si="17"/>
        <v>0</v>
      </c>
      <c r="N196" s="43"/>
      <c r="O196" s="92"/>
      <c r="P196" s="150"/>
      <c r="Q196" s="156">
        <f t="shared" si="19"/>
        <v>0</v>
      </c>
      <c r="R196" s="161">
        <f t="shared" si="16"/>
        <v>0</v>
      </c>
      <c r="S196" s="15">
        <f>SUMIF(Accounts!A$10:A$84,C196,Accounts!A$10:A$84)</f>
        <v>0</v>
      </c>
      <c r="T196" s="15">
        <f t="shared" si="18"/>
        <v>0</v>
      </c>
      <c r="U196" s="15">
        <f t="shared" si="15"/>
        <v>0</v>
      </c>
    </row>
    <row r="197" spans="1:21">
      <c r="A197" s="56"/>
      <c r="B197" s="3"/>
      <c r="C197" s="216"/>
      <c r="D197" s="102"/>
      <c r="E197" s="102"/>
      <c r="F197" s="103"/>
      <c r="G197" s="131"/>
      <c r="H197" s="2"/>
      <c r="I197" s="107">
        <f>IF(F197="",SUMIF(Accounts!$A$10:$A$84,C197,Accounts!$D$10:$D$84),0)</f>
        <v>0</v>
      </c>
      <c r="J197" s="30">
        <f>IF(H197&lt;&gt;"",ROUND(H197*(1-F197-I197),2),IF(SETUP!$C$10&lt;&gt;"Y",0,IF(SUMIF(Accounts!A$10:A$84,C197,Accounts!Q$10:Q$84)=1,0,ROUND((D197-E197)*(1-F197-I197)/SETUP!$C$13,2))))</f>
        <v>0</v>
      </c>
      <c r="K197" s="14" t="str">
        <f>IF(SUM(C197:H197)=0,"",IF(T197=0,LOOKUP(C197,Accounts!$A$10:$A$84,Accounts!$B$10:$B$84),"Error!  Invalid Account Number"))</f>
        <v/>
      </c>
      <c r="L197" s="30">
        <f t="shared" si="14"/>
        <v>0</v>
      </c>
      <c r="M197" s="152">
        <f t="shared" si="17"/>
        <v>0</v>
      </c>
      <c r="N197" s="43"/>
      <c r="O197" s="92"/>
      <c r="P197" s="150"/>
      <c r="Q197" s="156">
        <f t="shared" si="19"/>
        <v>0</v>
      </c>
      <c r="R197" s="161">
        <f t="shared" si="16"/>
        <v>0</v>
      </c>
      <c r="S197" s="15">
        <f>SUMIF(Accounts!A$10:A$84,C197,Accounts!A$10:A$84)</f>
        <v>0</v>
      </c>
      <c r="T197" s="15">
        <f t="shared" si="18"/>
        <v>0</v>
      </c>
      <c r="U197" s="15">
        <f t="shared" si="15"/>
        <v>0</v>
      </c>
    </row>
    <row r="198" spans="1:21">
      <c r="A198" s="56"/>
      <c r="B198" s="3"/>
      <c r="C198" s="216"/>
      <c r="D198" s="102"/>
      <c r="E198" s="102"/>
      <c r="F198" s="103"/>
      <c r="G198" s="131"/>
      <c r="H198" s="2"/>
      <c r="I198" s="107">
        <f>IF(F198="",SUMIF(Accounts!$A$10:$A$84,C198,Accounts!$D$10:$D$84),0)</f>
        <v>0</v>
      </c>
      <c r="J198" s="30">
        <f>IF(H198&lt;&gt;"",ROUND(H198*(1-F198-I198),2),IF(SETUP!$C$10&lt;&gt;"Y",0,IF(SUMIF(Accounts!A$10:A$84,C198,Accounts!Q$10:Q$84)=1,0,ROUND((D198-E198)*(1-F198-I198)/SETUP!$C$13,2))))</f>
        <v>0</v>
      </c>
      <c r="K198" s="14" t="str">
        <f>IF(SUM(C198:H198)=0,"",IF(T198=0,LOOKUP(C198,Accounts!$A$10:$A$84,Accounts!$B$10:$B$84),"Error!  Invalid Account Number"))</f>
        <v/>
      </c>
      <c r="L198" s="30">
        <f t="shared" si="14"/>
        <v>0</v>
      </c>
      <c r="M198" s="152">
        <f t="shared" si="17"/>
        <v>0</v>
      </c>
      <c r="N198" s="43"/>
      <c r="O198" s="92"/>
      <c r="P198" s="150"/>
      <c r="Q198" s="156">
        <f t="shared" si="19"/>
        <v>0</v>
      </c>
      <c r="R198" s="161">
        <f t="shared" si="16"/>
        <v>0</v>
      </c>
      <c r="S198" s="15">
        <f>SUMIF(Accounts!A$10:A$84,C198,Accounts!A$10:A$84)</f>
        <v>0</v>
      </c>
      <c r="T198" s="15">
        <f t="shared" si="18"/>
        <v>0</v>
      </c>
      <c r="U198" s="15">
        <f t="shared" si="15"/>
        <v>0</v>
      </c>
    </row>
    <row r="199" spans="1:21">
      <c r="A199" s="56"/>
      <c r="B199" s="3"/>
      <c r="C199" s="216"/>
      <c r="D199" s="102"/>
      <c r="E199" s="102"/>
      <c r="F199" s="103"/>
      <c r="G199" s="131"/>
      <c r="H199" s="2"/>
      <c r="I199" s="107">
        <f>IF(F199="",SUMIF(Accounts!$A$10:$A$84,C199,Accounts!$D$10:$D$84),0)</f>
        <v>0</v>
      </c>
      <c r="J199" s="30">
        <f>IF(H199&lt;&gt;"",ROUND(H199*(1-F199-I199),2),IF(SETUP!$C$10&lt;&gt;"Y",0,IF(SUMIF(Accounts!A$10:A$84,C199,Accounts!Q$10:Q$84)=1,0,ROUND((D199-E199)*(1-F199-I199)/SETUP!$C$13,2))))</f>
        <v>0</v>
      </c>
      <c r="K199" s="14" t="str">
        <f>IF(SUM(C199:H199)=0,"",IF(T199=0,LOOKUP(C199,Accounts!$A$10:$A$84,Accounts!$B$10:$B$84),"Error!  Invalid Account Number"))</f>
        <v/>
      </c>
      <c r="L199" s="30">
        <f t="shared" si="14"/>
        <v>0</v>
      </c>
      <c r="M199" s="152">
        <f t="shared" si="17"/>
        <v>0</v>
      </c>
      <c r="N199" s="43"/>
      <c r="O199" s="92"/>
      <c r="P199" s="150"/>
      <c r="Q199" s="156">
        <f t="shared" si="19"/>
        <v>0</v>
      </c>
      <c r="R199" s="161">
        <f t="shared" si="16"/>
        <v>0</v>
      </c>
      <c r="S199" s="15">
        <f>SUMIF(Accounts!A$10:A$84,C199,Accounts!A$10:A$84)</f>
        <v>0</v>
      </c>
      <c r="T199" s="15">
        <f t="shared" si="18"/>
        <v>0</v>
      </c>
      <c r="U199" s="15">
        <f t="shared" si="15"/>
        <v>0</v>
      </c>
    </row>
    <row r="200" spans="1:21">
      <c r="A200" s="56"/>
      <c r="B200" s="3"/>
      <c r="C200" s="216"/>
      <c r="D200" s="102"/>
      <c r="E200" s="102"/>
      <c r="F200" s="103"/>
      <c r="G200" s="131"/>
      <c r="H200" s="2"/>
      <c r="I200" s="107">
        <f>IF(F200="",SUMIF(Accounts!$A$10:$A$84,C200,Accounts!$D$10:$D$84),0)</f>
        <v>0</v>
      </c>
      <c r="J200" s="30">
        <f>IF(H200&lt;&gt;"",ROUND(H200*(1-F200-I200),2),IF(SETUP!$C$10&lt;&gt;"Y",0,IF(SUMIF(Accounts!A$10:A$84,C200,Accounts!Q$10:Q$84)=1,0,ROUND((D200-E200)*(1-F200-I200)/SETUP!$C$13,2))))</f>
        <v>0</v>
      </c>
      <c r="K200" s="14" t="str">
        <f>IF(SUM(C200:H200)=0,"",IF(T200=0,LOOKUP(C200,Accounts!$A$10:$A$84,Accounts!$B$10:$B$84),"Error!  Invalid Account Number"))</f>
        <v/>
      </c>
      <c r="L200" s="30">
        <f t="shared" ref="L200:L263" si="20">D200-E200-J200-M200</f>
        <v>0</v>
      </c>
      <c r="M200" s="152">
        <f t="shared" si="17"/>
        <v>0</v>
      </c>
      <c r="N200" s="43"/>
      <c r="O200" s="92"/>
      <c r="P200" s="150"/>
      <c r="Q200" s="156">
        <f t="shared" si="19"/>
        <v>0</v>
      </c>
      <c r="R200" s="161">
        <f t="shared" si="16"/>
        <v>0</v>
      </c>
      <c r="S200" s="15">
        <f>SUMIF(Accounts!A$10:A$84,C200,Accounts!A$10:A$84)</f>
        <v>0</v>
      </c>
      <c r="T200" s="15">
        <f t="shared" si="18"/>
        <v>0</v>
      </c>
      <c r="U200" s="15">
        <f t="shared" ref="U200:U263" si="21">IF(OR(AND(D200-E200&lt;0,J200&gt;0),AND(D200-E200&gt;0,J200&lt;0)),1,0)</f>
        <v>0</v>
      </c>
    </row>
    <row r="201" spans="1:21">
      <c r="A201" s="56"/>
      <c r="B201" s="3"/>
      <c r="C201" s="216"/>
      <c r="D201" s="102"/>
      <c r="E201" s="102"/>
      <c r="F201" s="103"/>
      <c r="G201" s="131"/>
      <c r="H201" s="2"/>
      <c r="I201" s="107">
        <f>IF(F201="",SUMIF(Accounts!$A$10:$A$84,C201,Accounts!$D$10:$D$84),0)</f>
        <v>0</v>
      </c>
      <c r="J201" s="30">
        <f>IF(H201&lt;&gt;"",ROUND(H201*(1-F201-I201),2),IF(SETUP!$C$10&lt;&gt;"Y",0,IF(SUMIF(Accounts!A$10:A$84,C201,Accounts!Q$10:Q$84)=1,0,ROUND((D201-E201)*(1-F201-I201)/SETUP!$C$13,2))))</f>
        <v>0</v>
      </c>
      <c r="K201" s="14" t="str">
        <f>IF(SUM(C201:H201)=0,"",IF(T201=0,LOOKUP(C201,Accounts!$A$10:$A$84,Accounts!$B$10:$B$84),"Error!  Invalid Account Number"))</f>
        <v/>
      </c>
      <c r="L201" s="30">
        <f t="shared" si="20"/>
        <v>0</v>
      </c>
      <c r="M201" s="152">
        <f t="shared" si="17"/>
        <v>0</v>
      </c>
      <c r="N201" s="43"/>
      <c r="O201" s="92"/>
      <c r="P201" s="150"/>
      <c r="Q201" s="156">
        <f t="shared" si="19"/>
        <v>0</v>
      </c>
      <c r="R201" s="161">
        <f t="shared" ref="R201:R264" si="22">J201+Q201</f>
        <v>0</v>
      </c>
      <c r="S201" s="15">
        <f>SUMIF(Accounts!A$10:A$84,C201,Accounts!A$10:A$84)</f>
        <v>0</v>
      </c>
      <c r="T201" s="15">
        <f t="shared" si="18"/>
        <v>0</v>
      </c>
      <c r="U201" s="15">
        <f t="shared" si="21"/>
        <v>0</v>
      </c>
    </row>
    <row r="202" spans="1:21">
      <c r="A202" s="56"/>
      <c r="B202" s="3"/>
      <c r="C202" s="216"/>
      <c r="D202" s="102"/>
      <c r="E202" s="102"/>
      <c r="F202" s="103"/>
      <c r="G202" s="131"/>
      <c r="H202" s="2"/>
      <c r="I202" s="107">
        <f>IF(F202="",SUMIF(Accounts!$A$10:$A$84,C202,Accounts!$D$10:$D$84),0)</f>
        <v>0</v>
      </c>
      <c r="J202" s="30">
        <f>IF(H202&lt;&gt;"",ROUND(H202*(1-F202-I202),2),IF(SETUP!$C$10&lt;&gt;"Y",0,IF(SUMIF(Accounts!A$10:A$84,C202,Accounts!Q$10:Q$84)=1,0,ROUND((D202-E202)*(1-F202-I202)/SETUP!$C$13,2))))</f>
        <v>0</v>
      </c>
      <c r="K202" s="14" t="str">
        <f>IF(SUM(C202:H202)=0,"",IF(T202=0,LOOKUP(C202,Accounts!$A$10:$A$84,Accounts!$B$10:$B$84),"Error!  Invalid Account Number"))</f>
        <v/>
      </c>
      <c r="L202" s="30">
        <f t="shared" si="20"/>
        <v>0</v>
      </c>
      <c r="M202" s="152">
        <f t="shared" ref="M202:M265" si="23">ROUND((D202-E202)*(F202+I202),2)</f>
        <v>0</v>
      </c>
      <c r="N202" s="43"/>
      <c r="O202" s="92"/>
      <c r="P202" s="150"/>
      <c r="Q202" s="156">
        <f t="shared" si="19"/>
        <v>0</v>
      </c>
      <c r="R202" s="161">
        <f t="shared" si="22"/>
        <v>0</v>
      </c>
      <c r="S202" s="15">
        <f>SUMIF(Accounts!A$10:A$84,C202,Accounts!A$10:A$84)</f>
        <v>0</v>
      </c>
      <c r="T202" s="15">
        <f t="shared" ref="T202:T265" si="24">IF(AND(SUM(D202:H202)&lt;&gt;0,C202=0),1,IF(S202=C202,0,1))</f>
        <v>0</v>
      </c>
      <c r="U202" s="15">
        <f t="shared" si="21"/>
        <v>0</v>
      </c>
    </row>
    <row r="203" spans="1:21">
      <c r="A203" s="56"/>
      <c r="B203" s="3"/>
      <c r="C203" s="216"/>
      <c r="D203" s="102"/>
      <c r="E203" s="102"/>
      <c r="F203" s="103"/>
      <c r="G203" s="131"/>
      <c r="H203" s="2"/>
      <c r="I203" s="107">
        <f>IF(F203="",SUMIF(Accounts!$A$10:$A$84,C203,Accounts!$D$10:$D$84),0)</f>
        <v>0</v>
      </c>
      <c r="J203" s="30">
        <f>IF(H203&lt;&gt;"",ROUND(H203*(1-F203-I203),2),IF(SETUP!$C$10&lt;&gt;"Y",0,IF(SUMIF(Accounts!A$10:A$84,C203,Accounts!Q$10:Q$84)=1,0,ROUND((D203-E203)*(1-F203-I203)/SETUP!$C$13,2))))</f>
        <v>0</v>
      </c>
      <c r="K203" s="14" t="str">
        <f>IF(SUM(C203:H203)=0,"",IF(T203=0,LOOKUP(C203,Accounts!$A$10:$A$84,Accounts!$B$10:$B$84),"Error!  Invalid Account Number"))</f>
        <v/>
      </c>
      <c r="L203" s="30">
        <f t="shared" si="20"/>
        <v>0</v>
      </c>
      <c r="M203" s="152">
        <f t="shared" si="23"/>
        <v>0</v>
      </c>
      <c r="N203" s="43"/>
      <c r="O203" s="92"/>
      <c r="P203" s="150"/>
      <c r="Q203" s="156">
        <f t="shared" ref="Q203:Q266" si="25">IF(AND(C203&gt;=101,C203&lt;=120),-J203,0)</f>
        <v>0</v>
      </c>
      <c r="R203" s="161">
        <f t="shared" si="22"/>
        <v>0</v>
      </c>
      <c r="S203" s="15">
        <f>SUMIF(Accounts!A$10:A$84,C203,Accounts!A$10:A$84)</f>
        <v>0</v>
      </c>
      <c r="T203" s="15">
        <f t="shared" si="24"/>
        <v>0</v>
      </c>
      <c r="U203" s="15">
        <f t="shared" si="21"/>
        <v>0</v>
      </c>
    </row>
    <row r="204" spans="1:21">
      <c r="A204" s="56"/>
      <c r="B204" s="3"/>
      <c r="C204" s="216"/>
      <c r="D204" s="102"/>
      <c r="E204" s="102"/>
      <c r="F204" s="103"/>
      <c r="G204" s="131"/>
      <c r="H204" s="2"/>
      <c r="I204" s="107">
        <f>IF(F204="",SUMIF(Accounts!$A$10:$A$84,C204,Accounts!$D$10:$D$84),0)</f>
        <v>0</v>
      </c>
      <c r="J204" s="30">
        <f>IF(H204&lt;&gt;"",ROUND(H204*(1-F204-I204),2),IF(SETUP!$C$10&lt;&gt;"Y",0,IF(SUMIF(Accounts!A$10:A$84,C204,Accounts!Q$10:Q$84)=1,0,ROUND((D204-E204)*(1-F204-I204)/SETUP!$C$13,2))))</f>
        <v>0</v>
      </c>
      <c r="K204" s="14" t="str">
        <f>IF(SUM(C204:H204)=0,"",IF(T204=0,LOOKUP(C204,Accounts!$A$10:$A$84,Accounts!$B$10:$B$84),"Error!  Invalid Account Number"))</f>
        <v/>
      </c>
      <c r="L204" s="30">
        <f t="shared" si="20"/>
        <v>0</v>
      </c>
      <c r="M204" s="152">
        <f t="shared" si="23"/>
        <v>0</v>
      </c>
      <c r="N204" s="43"/>
      <c r="O204" s="92"/>
      <c r="P204" s="150"/>
      <c r="Q204" s="156">
        <f t="shared" si="25"/>
        <v>0</v>
      </c>
      <c r="R204" s="161">
        <f t="shared" si="22"/>
        <v>0</v>
      </c>
      <c r="S204" s="15">
        <f>SUMIF(Accounts!A$10:A$84,C204,Accounts!A$10:A$84)</f>
        <v>0</v>
      </c>
      <c r="T204" s="15">
        <f t="shared" si="24"/>
        <v>0</v>
      </c>
      <c r="U204" s="15">
        <f t="shared" si="21"/>
        <v>0</v>
      </c>
    </row>
    <row r="205" spans="1:21">
      <c r="A205" s="56"/>
      <c r="B205" s="3"/>
      <c r="C205" s="216"/>
      <c r="D205" s="102"/>
      <c r="E205" s="102"/>
      <c r="F205" s="103"/>
      <c r="G205" s="131"/>
      <c r="H205" s="2"/>
      <c r="I205" s="107">
        <f>IF(F205="",SUMIF(Accounts!$A$10:$A$84,C205,Accounts!$D$10:$D$84),0)</f>
        <v>0</v>
      </c>
      <c r="J205" s="30">
        <f>IF(H205&lt;&gt;"",ROUND(H205*(1-F205-I205),2),IF(SETUP!$C$10&lt;&gt;"Y",0,IF(SUMIF(Accounts!A$10:A$84,C205,Accounts!Q$10:Q$84)=1,0,ROUND((D205-E205)*(1-F205-I205)/SETUP!$C$13,2))))</f>
        <v>0</v>
      </c>
      <c r="K205" s="14" t="str">
        <f>IF(SUM(C205:H205)=0,"",IF(T205=0,LOOKUP(C205,Accounts!$A$10:$A$84,Accounts!$B$10:$B$84),"Error!  Invalid Account Number"))</f>
        <v/>
      </c>
      <c r="L205" s="30">
        <f t="shared" si="20"/>
        <v>0</v>
      </c>
      <c r="M205" s="152">
        <f t="shared" si="23"/>
        <v>0</v>
      </c>
      <c r="N205" s="43"/>
      <c r="O205" s="92"/>
      <c r="P205" s="150"/>
      <c r="Q205" s="156">
        <f t="shared" si="25"/>
        <v>0</v>
      </c>
      <c r="R205" s="161">
        <f t="shared" si="22"/>
        <v>0</v>
      </c>
      <c r="S205" s="15">
        <f>SUMIF(Accounts!A$10:A$84,C205,Accounts!A$10:A$84)</f>
        <v>0</v>
      </c>
      <c r="T205" s="15">
        <f t="shared" si="24"/>
        <v>0</v>
      </c>
      <c r="U205" s="15">
        <f t="shared" si="21"/>
        <v>0</v>
      </c>
    </row>
    <row r="206" spans="1:21">
      <c r="A206" s="56"/>
      <c r="B206" s="3"/>
      <c r="C206" s="216"/>
      <c r="D206" s="102"/>
      <c r="E206" s="102"/>
      <c r="F206" s="103"/>
      <c r="G206" s="131"/>
      <c r="H206" s="2"/>
      <c r="I206" s="107">
        <f>IF(F206="",SUMIF(Accounts!$A$10:$A$84,C206,Accounts!$D$10:$D$84),0)</f>
        <v>0</v>
      </c>
      <c r="J206" s="30">
        <f>IF(H206&lt;&gt;"",ROUND(H206*(1-F206-I206),2),IF(SETUP!$C$10&lt;&gt;"Y",0,IF(SUMIF(Accounts!A$10:A$84,C206,Accounts!Q$10:Q$84)=1,0,ROUND((D206-E206)*(1-F206-I206)/SETUP!$C$13,2))))</f>
        <v>0</v>
      </c>
      <c r="K206" s="14" t="str">
        <f>IF(SUM(C206:H206)=0,"",IF(T206=0,LOOKUP(C206,Accounts!$A$10:$A$84,Accounts!$B$10:$B$84),"Error!  Invalid Account Number"))</f>
        <v/>
      </c>
      <c r="L206" s="30">
        <f t="shared" si="20"/>
        <v>0</v>
      </c>
      <c r="M206" s="152">
        <f t="shared" si="23"/>
        <v>0</v>
      </c>
      <c r="N206" s="43"/>
      <c r="O206" s="92"/>
      <c r="P206" s="150"/>
      <c r="Q206" s="156">
        <f t="shared" si="25"/>
        <v>0</v>
      </c>
      <c r="R206" s="161">
        <f t="shared" si="22"/>
        <v>0</v>
      </c>
      <c r="S206" s="15">
        <f>SUMIF(Accounts!A$10:A$84,C206,Accounts!A$10:A$84)</f>
        <v>0</v>
      </c>
      <c r="T206" s="15">
        <f t="shared" si="24"/>
        <v>0</v>
      </c>
      <c r="U206" s="15">
        <f t="shared" si="21"/>
        <v>0</v>
      </c>
    </row>
    <row r="207" spans="1:21">
      <c r="A207" s="56"/>
      <c r="B207" s="3"/>
      <c r="C207" s="216"/>
      <c r="D207" s="102"/>
      <c r="E207" s="102"/>
      <c r="F207" s="103"/>
      <c r="G207" s="131"/>
      <c r="H207" s="2"/>
      <c r="I207" s="107">
        <f>IF(F207="",SUMIF(Accounts!$A$10:$A$84,C207,Accounts!$D$10:$D$84),0)</f>
        <v>0</v>
      </c>
      <c r="J207" s="30">
        <f>IF(H207&lt;&gt;"",ROUND(H207*(1-F207-I207),2),IF(SETUP!$C$10&lt;&gt;"Y",0,IF(SUMIF(Accounts!A$10:A$84,C207,Accounts!Q$10:Q$84)=1,0,ROUND((D207-E207)*(1-F207-I207)/SETUP!$C$13,2))))</f>
        <v>0</v>
      </c>
      <c r="K207" s="14" t="str">
        <f>IF(SUM(C207:H207)=0,"",IF(T207=0,LOOKUP(C207,Accounts!$A$10:$A$84,Accounts!$B$10:$B$84),"Error!  Invalid Account Number"))</f>
        <v/>
      </c>
      <c r="L207" s="30">
        <f t="shared" si="20"/>
        <v>0</v>
      </c>
      <c r="M207" s="152">
        <f t="shared" si="23"/>
        <v>0</v>
      </c>
      <c r="N207" s="43"/>
      <c r="O207" s="92"/>
      <c r="P207" s="150"/>
      <c r="Q207" s="156">
        <f t="shared" si="25"/>
        <v>0</v>
      </c>
      <c r="R207" s="161">
        <f t="shared" si="22"/>
        <v>0</v>
      </c>
      <c r="S207" s="15">
        <f>SUMIF(Accounts!A$10:A$84,C207,Accounts!A$10:A$84)</f>
        <v>0</v>
      </c>
      <c r="T207" s="15">
        <f t="shared" si="24"/>
        <v>0</v>
      </c>
      <c r="U207" s="15">
        <f t="shared" si="21"/>
        <v>0</v>
      </c>
    </row>
    <row r="208" spans="1:21">
      <c r="A208" s="56"/>
      <c r="B208" s="3"/>
      <c r="C208" s="216"/>
      <c r="D208" s="102"/>
      <c r="E208" s="102"/>
      <c r="F208" s="103"/>
      <c r="G208" s="131"/>
      <c r="H208" s="2"/>
      <c r="I208" s="107">
        <f>IF(F208="",SUMIF(Accounts!$A$10:$A$84,C208,Accounts!$D$10:$D$84),0)</f>
        <v>0</v>
      </c>
      <c r="J208" s="30">
        <f>IF(H208&lt;&gt;"",ROUND(H208*(1-F208-I208),2),IF(SETUP!$C$10&lt;&gt;"Y",0,IF(SUMIF(Accounts!A$10:A$84,C208,Accounts!Q$10:Q$84)=1,0,ROUND((D208-E208)*(1-F208-I208)/SETUP!$C$13,2))))</f>
        <v>0</v>
      </c>
      <c r="K208" s="14" t="str">
        <f>IF(SUM(C208:H208)=0,"",IF(T208=0,LOOKUP(C208,Accounts!$A$10:$A$84,Accounts!$B$10:$B$84),"Error!  Invalid Account Number"))</f>
        <v/>
      </c>
      <c r="L208" s="30">
        <f t="shared" si="20"/>
        <v>0</v>
      </c>
      <c r="M208" s="152">
        <f t="shared" si="23"/>
        <v>0</v>
      </c>
      <c r="N208" s="43"/>
      <c r="O208" s="92"/>
      <c r="P208" s="150"/>
      <c r="Q208" s="156">
        <f t="shared" si="25"/>
        <v>0</v>
      </c>
      <c r="R208" s="161">
        <f t="shared" si="22"/>
        <v>0</v>
      </c>
      <c r="S208" s="15">
        <f>SUMIF(Accounts!A$10:A$84,C208,Accounts!A$10:A$84)</f>
        <v>0</v>
      </c>
      <c r="T208" s="15">
        <f t="shared" si="24"/>
        <v>0</v>
      </c>
      <c r="U208" s="15">
        <f t="shared" si="21"/>
        <v>0</v>
      </c>
    </row>
    <row r="209" spans="1:21">
      <c r="A209" s="56"/>
      <c r="B209" s="3"/>
      <c r="C209" s="216"/>
      <c r="D209" s="102"/>
      <c r="E209" s="102"/>
      <c r="F209" s="103"/>
      <c r="G209" s="131"/>
      <c r="H209" s="2"/>
      <c r="I209" s="107">
        <f>IF(F209="",SUMIF(Accounts!$A$10:$A$84,C209,Accounts!$D$10:$D$84),0)</f>
        <v>0</v>
      </c>
      <c r="J209" s="30">
        <f>IF(H209&lt;&gt;"",ROUND(H209*(1-F209-I209),2),IF(SETUP!$C$10&lt;&gt;"Y",0,IF(SUMIF(Accounts!A$10:A$84,C209,Accounts!Q$10:Q$84)=1,0,ROUND((D209-E209)*(1-F209-I209)/SETUP!$C$13,2))))</f>
        <v>0</v>
      </c>
      <c r="K209" s="14" t="str">
        <f>IF(SUM(C209:H209)=0,"",IF(T209=0,LOOKUP(C209,Accounts!$A$10:$A$84,Accounts!$B$10:$B$84),"Error!  Invalid Account Number"))</f>
        <v/>
      </c>
      <c r="L209" s="30">
        <f t="shared" si="20"/>
        <v>0</v>
      </c>
      <c r="M209" s="152">
        <f t="shared" si="23"/>
        <v>0</v>
      </c>
      <c r="N209" s="43"/>
      <c r="O209" s="92"/>
      <c r="P209" s="150"/>
      <c r="Q209" s="156">
        <f t="shared" si="25"/>
        <v>0</v>
      </c>
      <c r="R209" s="161">
        <f t="shared" si="22"/>
        <v>0</v>
      </c>
      <c r="S209" s="15">
        <f>SUMIF(Accounts!A$10:A$84,C209,Accounts!A$10:A$84)</f>
        <v>0</v>
      </c>
      <c r="T209" s="15">
        <f t="shared" si="24"/>
        <v>0</v>
      </c>
      <c r="U209" s="15">
        <f t="shared" si="21"/>
        <v>0</v>
      </c>
    </row>
    <row r="210" spans="1:21">
      <c r="A210" s="56"/>
      <c r="B210" s="3"/>
      <c r="C210" s="216"/>
      <c r="D210" s="102"/>
      <c r="E210" s="102"/>
      <c r="F210" s="103"/>
      <c r="G210" s="131"/>
      <c r="H210" s="2"/>
      <c r="I210" s="107">
        <f>IF(F210="",SUMIF(Accounts!$A$10:$A$84,C210,Accounts!$D$10:$D$84),0)</f>
        <v>0</v>
      </c>
      <c r="J210" s="30">
        <f>IF(H210&lt;&gt;"",ROUND(H210*(1-F210-I210),2),IF(SETUP!$C$10&lt;&gt;"Y",0,IF(SUMIF(Accounts!A$10:A$84,C210,Accounts!Q$10:Q$84)=1,0,ROUND((D210-E210)*(1-F210-I210)/SETUP!$C$13,2))))</f>
        <v>0</v>
      </c>
      <c r="K210" s="14" t="str">
        <f>IF(SUM(C210:H210)=0,"",IF(T210=0,LOOKUP(C210,Accounts!$A$10:$A$84,Accounts!$B$10:$B$84),"Error!  Invalid Account Number"))</f>
        <v/>
      </c>
      <c r="L210" s="30">
        <f t="shared" si="20"/>
        <v>0</v>
      </c>
      <c r="M210" s="152">
        <f t="shared" si="23"/>
        <v>0</v>
      </c>
      <c r="N210" s="43"/>
      <c r="O210" s="92"/>
      <c r="P210" s="150"/>
      <c r="Q210" s="156">
        <f t="shared" si="25"/>
        <v>0</v>
      </c>
      <c r="R210" s="161">
        <f t="shared" si="22"/>
        <v>0</v>
      </c>
      <c r="S210" s="15">
        <f>SUMIF(Accounts!A$10:A$84,C210,Accounts!A$10:A$84)</f>
        <v>0</v>
      </c>
      <c r="T210" s="15">
        <f t="shared" si="24"/>
        <v>0</v>
      </c>
      <c r="U210" s="15">
        <f t="shared" si="21"/>
        <v>0</v>
      </c>
    </row>
    <row r="211" spans="1:21">
      <c r="A211" s="56"/>
      <c r="B211" s="3"/>
      <c r="C211" s="216"/>
      <c r="D211" s="102"/>
      <c r="E211" s="102"/>
      <c r="F211" s="103"/>
      <c r="G211" s="131"/>
      <c r="H211" s="2"/>
      <c r="I211" s="107">
        <f>IF(F211="",SUMIF(Accounts!$A$10:$A$84,C211,Accounts!$D$10:$D$84),0)</f>
        <v>0</v>
      </c>
      <c r="J211" s="30">
        <f>IF(H211&lt;&gt;"",ROUND(H211*(1-F211-I211),2),IF(SETUP!$C$10&lt;&gt;"Y",0,IF(SUMIF(Accounts!A$10:A$84,C211,Accounts!Q$10:Q$84)=1,0,ROUND((D211-E211)*(1-F211-I211)/SETUP!$C$13,2))))</f>
        <v>0</v>
      </c>
      <c r="K211" s="14" t="str">
        <f>IF(SUM(C211:H211)=0,"",IF(T211=0,LOOKUP(C211,Accounts!$A$10:$A$84,Accounts!$B$10:$B$84),"Error!  Invalid Account Number"))</f>
        <v/>
      </c>
      <c r="L211" s="30">
        <f t="shared" si="20"/>
        <v>0</v>
      </c>
      <c r="M211" s="152">
        <f t="shared" si="23"/>
        <v>0</v>
      </c>
      <c r="N211" s="43"/>
      <c r="O211" s="92"/>
      <c r="P211" s="150"/>
      <c r="Q211" s="156">
        <f t="shared" si="25"/>
        <v>0</v>
      </c>
      <c r="R211" s="161">
        <f t="shared" si="22"/>
        <v>0</v>
      </c>
      <c r="S211" s="15">
        <f>SUMIF(Accounts!A$10:A$84,C211,Accounts!A$10:A$84)</f>
        <v>0</v>
      </c>
      <c r="T211" s="15">
        <f t="shared" si="24"/>
        <v>0</v>
      </c>
      <c r="U211" s="15">
        <f t="shared" si="21"/>
        <v>0</v>
      </c>
    </row>
    <row r="212" spans="1:21">
      <c r="A212" s="56"/>
      <c r="B212" s="3"/>
      <c r="C212" s="216"/>
      <c r="D212" s="102"/>
      <c r="E212" s="102"/>
      <c r="F212" s="103"/>
      <c r="G212" s="131"/>
      <c r="H212" s="2"/>
      <c r="I212" s="107">
        <f>IF(F212="",SUMIF(Accounts!$A$10:$A$84,C212,Accounts!$D$10:$D$84),0)</f>
        <v>0</v>
      </c>
      <c r="J212" s="30">
        <f>IF(H212&lt;&gt;"",ROUND(H212*(1-F212-I212),2),IF(SETUP!$C$10&lt;&gt;"Y",0,IF(SUMIF(Accounts!A$10:A$84,C212,Accounts!Q$10:Q$84)=1,0,ROUND((D212-E212)*(1-F212-I212)/SETUP!$C$13,2))))</f>
        <v>0</v>
      </c>
      <c r="K212" s="14" t="str">
        <f>IF(SUM(C212:H212)=0,"",IF(T212=0,LOOKUP(C212,Accounts!$A$10:$A$84,Accounts!$B$10:$B$84),"Error!  Invalid Account Number"))</f>
        <v/>
      </c>
      <c r="L212" s="30">
        <f t="shared" si="20"/>
        <v>0</v>
      </c>
      <c r="M212" s="152">
        <f t="shared" si="23"/>
        <v>0</v>
      </c>
      <c r="N212" s="43"/>
      <c r="O212" s="92"/>
      <c r="P212" s="150"/>
      <c r="Q212" s="156">
        <f t="shared" si="25"/>
        <v>0</v>
      </c>
      <c r="R212" s="161">
        <f t="shared" si="22"/>
        <v>0</v>
      </c>
      <c r="S212" s="15">
        <f>SUMIF(Accounts!A$10:A$84,C212,Accounts!A$10:A$84)</f>
        <v>0</v>
      </c>
      <c r="T212" s="15">
        <f t="shared" si="24"/>
        <v>0</v>
      </c>
      <c r="U212" s="15">
        <f t="shared" si="21"/>
        <v>0</v>
      </c>
    </row>
    <row r="213" spans="1:21">
      <c r="A213" s="56"/>
      <c r="B213" s="3"/>
      <c r="C213" s="216"/>
      <c r="D213" s="102"/>
      <c r="E213" s="102"/>
      <c r="F213" s="103"/>
      <c r="G213" s="131"/>
      <c r="H213" s="2"/>
      <c r="I213" s="107">
        <f>IF(F213="",SUMIF(Accounts!$A$10:$A$84,C213,Accounts!$D$10:$D$84),0)</f>
        <v>0</v>
      </c>
      <c r="J213" s="30">
        <f>IF(H213&lt;&gt;"",ROUND(H213*(1-F213-I213),2),IF(SETUP!$C$10&lt;&gt;"Y",0,IF(SUMIF(Accounts!A$10:A$84,C213,Accounts!Q$10:Q$84)=1,0,ROUND((D213-E213)*(1-F213-I213)/SETUP!$C$13,2))))</f>
        <v>0</v>
      </c>
      <c r="K213" s="14" t="str">
        <f>IF(SUM(C213:H213)=0,"",IF(T213=0,LOOKUP(C213,Accounts!$A$10:$A$84,Accounts!$B$10:$B$84),"Error!  Invalid Account Number"))</f>
        <v/>
      </c>
      <c r="L213" s="30">
        <f t="shared" si="20"/>
        <v>0</v>
      </c>
      <c r="M213" s="152">
        <f t="shared" si="23"/>
        <v>0</v>
      </c>
      <c r="N213" s="43"/>
      <c r="O213" s="92"/>
      <c r="P213" s="150"/>
      <c r="Q213" s="156">
        <f t="shared" si="25"/>
        <v>0</v>
      </c>
      <c r="R213" s="161">
        <f t="shared" si="22"/>
        <v>0</v>
      </c>
      <c r="S213" s="15">
        <f>SUMIF(Accounts!A$10:A$84,C213,Accounts!A$10:A$84)</f>
        <v>0</v>
      </c>
      <c r="T213" s="15">
        <f t="shared" si="24"/>
        <v>0</v>
      </c>
      <c r="U213" s="15">
        <f t="shared" si="21"/>
        <v>0</v>
      </c>
    </row>
    <row r="214" spans="1:21">
      <c r="A214" s="56"/>
      <c r="B214" s="3"/>
      <c r="C214" s="216"/>
      <c r="D214" s="102"/>
      <c r="E214" s="102"/>
      <c r="F214" s="103"/>
      <c r="G214" s="131"/>
      <c r="H214" s="2"/>
      <c r="I214" s="107">
        <f>IF(F214="",SUMIF(Accounts!$A$10:$A$84,C214,Accounts!$D$10:$D$84),0)</f>
        <v>0</v>
      </c>
      <c r="J214" s="30">
        <f>IF(H214&lt;&gt;"",ROUND(H214*(1-F214-I214),2),IF(SETUP!$C$10&lt;&gt;"Y",0,IF(SUMIF(Accounts!A$10:A$84,C214,Accounts!Q$10:Q$84)=1,0,ROUND((D214-E214)*(1-F214-I214)/SETUP!$C$13,2))))</f>
        <v>0</v>
      </c>
      <c r="K214" s="14" t="str">
        <f>IF(SUM(C214:H214)=0,"",IF(T214=0,LOOKUP(C214,Accounts!$A$10:$A$84,Accounts!$B$10:$B$84),"Error!  Invalid Account Number"))</f>
        <v/>
      </c>
      <c r="L214" s="30">
        <f t="shared" si="20"/>
        <v>0</v>
      </c>
      <c r="M214" s="152">
        <f t="shared" si="23"/>
        <v>0</v>
      </c>
      <c r="N214" s="43"/>
      <c r="O214" s="92"/>
      <c r="P214" s="150"/>
      <c r="Q214" s="156">
        <f t="shared" si="25"/>
        <v>0</v>
      </c>
      <c r="R214" s="161">
        <f t="shared" si="22"/>
        <v>0</v>
      </c>
      <c r="S214" s="15">
        <f>SUMIF(Accounts!A$10:A$84,C214,Accounts!A$10:A$84)</f>
        <v>0</v>
      </c>
      <c r="T214" s="15">
        <f t="shared" si="24"/>
        <v>0</v>
      </c>
      <c r="U214" s="15">
        <f t="shared" si="21"/>
        <v>0</v>
      </c>
    </row>
    <row r="215" spans="1:21">
      <c r="A215" s="56"/>
      <c r="B215" s="3"/>
      <c r="C215" s="216"/>
      <c r="D215" s="102"/>
      <c r="E215" s="102"/>
      <c r="F215" s="103"/>
      <c r="G215" s="131"/>
      <c r="H215" s="2"/>
      <c r="I215" s="107">
        <f>IF(F215="",SUMIF(Accounts!$A$10:$A$84,C215,Accounts!$D$10:$D$84),0)</f>
        <v>0</v>
      </c>
      <c r="J215" s="30">
        <f>IF(H215&lt;&gt;"",ROUND(H215*(1-F215-I215),2),IF(SETUP!$C$10&lt;&gt;"Y",0,IF(SUMIF(Accounts!A$10:A$84,C215,Accounts!Q$10:Q$84)=1,0,ROUND((D215-E215)*(1-F215-I215)/SETUP!$C$13,2))))</f>
        <v>0</v>
      </c>
      <c r="K215" s="14" t="str">
        <f>IF(SUM(C215:H215)=0,"",IF(T215=0,LOOKUP(C215,Accounts!$A$10:$A$84,Accounts!$B$10:$B$84),"Error!  Invalid Account Number"))</f>
        <v/>
      </c>
      <c r="L215" s="30">
        <f t="shared" si="20"/>
        <v>0</v>
      </c>
      <c r="M215" s="152">
        <f t="shared" si="23"/>
        <v>0</v>
      </c>
      <c r="N215" s="43"/>
      <c r="O215" s="92"/>
      <c r="P215" s="150"/>
      <c r="Q215" s="156">
        <f t="shared" si="25"/>
        <v>0</v>
      </c>
      <c r="R215" s="161">
        <f t="shared" si="22"/>
        <v>0</v>
      </c>
      <c r="S215" s="15">
        <f>SUMIF(Accounts!A$10:A$84,C215,Accounts!A$10:A$84)</f>
        <v>0</v>
      </c>
      <c r="T215" s="15">
        <f t="shared" si="24"/>
        <v>0</v>
      </c>
      <c r="U215" s="15">
        <f t="shared" si="21"/>
        <v>0</v>
      </c>
    </row>
    <row r="216" spans="1:21">
      <c r="A216" s="56"/>
      <c r="B216" s="3"/>
      <c r="C216" s="216"/>
      <c r="D216" s="102"/>
      <c r="E216" s="102"/>
      <c r="F216" s="103"/>
      <c r="G216" s="131"/>
      <c r="H216" s="2"/>
      <c r="I216" s="107">
        <f>IF(F216="",SUMIF(Accounts!$A$10:$A$84,C216,Accounts!$D$10:$D$84),0)</f>
        <v>0</v>
      </c>
      <c r="J216" s="30">
        <f>IF(H216&lt;&gt;"",ROUND(H216*(1-F216-I216),2),IF(SETUP!$C$10&lt;&gt;"Y",0,IF(SUMIF(Accounts!A$10:A$84,C216,Accounts!Q$10:Q$84)=1,0,ROUND((D216-E216)*(1-F216-I216)/SETUP!$C$13,2))))</f>
        <v>0</v>
      </c>
      <c r="K216" s="14" t="str">
        <f>IF(SUM(C216:H216)=0,"",IF(T216=0,LOOKUP(C216,Accounts!$A$10:$A$84,Accounts!$B$10:$B$84),"Error!  Invalid Account Number"))</f>
        <v/>
      </c>
      <c r="L216" s="30">
        <f t="shared" si="20"/>
        <v>0</v>
      </c>
      <c r="M216" s="152">
        <f t="shared" si="23"/>
        <v>0</v>
      </c>
      <c r="N216" s="43"/>
      <c r="O216" s="92"/>
      <c r="P216" s="150"/>
      <c r="Q216" s="156">
        <f t="shared" si="25"/>
        <v>0</v>
      </c>
      <c r="R216" s="161">
        <f t="shared" si="22"/>
        <v>0</v>
      </c>
      <c r="S216" s="15">
        <f>SUMIF(Accounts!A$10:A$84,C216,Accounts!A$10:A$84)</f>
        <v>0</v>
      </c>
      <c r="T216" s="15">
        <f t="shared" si="24"/>
        <v>0</v>
      </c>
      <c r="U216" s="15">
        <f t="shared" si="21"/>
        <v>0</v>
      </c>
    </row>
    <row r="217" spans="1:21">
      <c r="A217" s="56"/>
      <c r="B217" s="3"/>
      <c r="C217" s="216"/>
      <c r="D217" s="102"/>
      <c r="E217" s="102"/>
      <c r="F217" s="103"/>
      <c r="G217" s="131"/>
      <c r="H217" s="2"/>
      <c r="I217" s="107">
        <f>IF(F217="",SUMIF(Accounts!$A$10:$A$84,C217,Accounts!$D$10:$D$84),0)</f>
        <v>0</v>
      </c>
      <c r="J217" s="30">
        <f>IF(H217&lt;&gt;"",ROUND(H217*(1-F217-I217),2),IF(SETUP!$C$10&lt;&gt;"Y",0,IF(SUMIF(Accounts!A$10:A$84,C217,Accounts!Q$10:Q$84)=1,0,ROUND((D217-E217)*(1-F217-I217)/SETUP!$C$13,2))))</f>
        <v>0</v>
      </c>
      <c r="K217" s="14" t="str">
        <f>IF(SUM(C217:H217)=0,"",IF(T217=0,LOOKUP(C217,Accounts!$A$10:$A$84,Accounts!$B$10:$B$84),"Error!  Invalid Account Number"))</f>
        <v/>
      </c>
      <c r="L217" s="30">
        <f t="shared" si="20"/>
        <v>0</v>
      </c>
      <c r="M217" s="152">
        <f t="shared" si="23"/>
        <v>0</v>
      </c>
      <c r="N217" s="43"/>
      <c r="O217" s="92"/>
      <c r="P217" s="150"/>
      <c r="Q217" s="156">
        <f t="shared" si="25"/>
        <v>0</v>
      </c>
      <c r="R217" s="161">
        <f t="shared" si="22"/>
        <v>0</v>
      </c>
      <c r="S217" s="15">
        <f>SUMIF(Accounts!A$10:A$84,C217,Accounts!A$10:A$84)</f>
        <v>0</v>
      </c>
      <c r="T217" s="15">
        <f t="shared" si="24"/>
        <v>0</v>
      </c>
      <c r="U217" s="15">
        <f t="shared" si="21"/>
        <v>0</v>
      </c>
    </row>
    <row r="218" spans="1:21">
      <c r="A218" s="56"/>
      <c r="B218" s="3"/>
      <c r="C218" s="216"/>
      <c r="D218" s="102"/>
      <c r="E218" s="102"/>
      <c r="F218" s="103"/>
      <c r="G218" s="131"/>
      <c r="H218" s="2"/>
      <c r="I218" s="107">
        <f>IF(F218="",SUMIF(Accounts!$A$10:$A$84,C218,Accounts!$D$10:$D$84),0)</f>
        <v>0</v>
      </c>
      <c r="J218" s="30">
        <f>IF(H218&lt;&gt;"",ROUND(H218*(1-F218-I218),2),IF(SETUP!$C$10&lt;&gt;"Y",0,IF(SUMIF(Accounts!A$10:A$84,C218,Accounts!Q$10:Q$84)=1,0,ROUND((D218-E218)*(1-F218-I218)/SETUP!$C$13,2))))</f>
        <v>0</v>
      </c>
      <c r="K218" s="14" t="str">
        <f>IF(SUM(C218:H218)=0,"",IF(T218=0,LOOKUP(C218,Accounts!$A$10:$A$84,Accounts!$B$10:$B$84),"Error!  Invalid Account Number"))</f>
        <v/>
      </c>
      <c r="L218" s="30">
        <f t="shared" si="20"/>
        <v>0</v>
      </c>
      <c r="M218" s="152">
        <f t="shared" si="23"/>
        <v>0</v>
      </c>
      <c r="N218" s="43"/>
      <c r="O218" s="92"/>
      <c r="P218" s="150"/>
      <c r="Q218" s="156">
        <f t="shared" si="25"/>
        <v>0</v>
      </c>
      <c r="R218" s="161">
        <f t="shared" si="22"/>
        <v>0</v>
      </c>
      <c r="S218" s="15">
        <f>SUMIF(Accounts!A$10:A$84,C218,Accounts!A$10:A$84)</f>
        <v>0</v>
      </c>
      <c r="T218" s="15">
        <f t="shared" si="24"/>
        <v>0</v>
      </c>
      <c r="U218" s="15">
        <f t="shared" si="21"/>
        <v>0</v>
      </c>
    </row>
    <row r="219" spans="1:21">
      <c r="A219" s="56"/>
      <c r="B219" s="3"/>
      <c r="C219" s="216"/>
      <c r="D219" s="102"/>
      <c r="E219" s="102"/>
      <c r="F219" s="103"/>
      <c r="G219" s="131"/>
      <c r="H219" s="2"/>
      <c r="I219" s="107">
        <f>IF(F219="",SUMIF(Accounts!$A$10:$A$84,C219,Accounts!$D$10:$D$84),0)</f>
        <v>0</v>
      </c>
      <c r="J219" s="30">
        <f>IF(H219&lt;&gt;"",ROUND(H219*(1-F219-I219),2),IF(SETUP!$C$10&lt;&gt;"Y",0,IF(SUMIF(Accounts!A$10:A$84,C219,Accounts!Q$10:Q$84)=1,0,ROUND((D219-E219)*(1-F219-I219)/SETUP!$C$13,2))))</f>
        <v>0</v>
      </c>
      <c r="K219" s="14" t="str">
        <f>IF(SUM(C219:H219)=0,"",IF(T219=0,LOOKUP(C219,Accounts!$A$10:$A$84,Accounts!$B$10:$B$84),"Error!  Invalid Account Number"))</f>
        <v/>
      </c>
      <c r="L219" s="30">
        <f t="shared" si="20"/>
        <v>0</v>
      </c>
      <c r="M219" s="152">
        <f t="shared" si="23"/>
        <v>0</v>
      </c>
      <c r="N219" s="43"/>
      <c r="O219" s="92"/>
      <c r="P219" s="150"/>
      <c r="Q219" s="156">
        <f t="shared" si="25"/>
        <v>0</v>
      </c>
      <c r="R219" s="161">
        <f t="shared" si="22"/>
        <v>0</v>
      </c>
      <c r="S219" s="15">
        <f>SUMIF(Accounts!A$10:A$84,C219,Accounts!A$10:A$84)</f>
        <v>0</v>
      </c>
      <c r="T219" s="15">
        <f t="shared" si="24"/>
        <v>0</v>
      </c>
      <c r="U219" s="15">
        <f t="shared" si="21"/>
        <v>0</v>
      </c>
    </row>
    <row r="220" spans="1:21">
      <c r="A220" s="56"/>
      <c r="B220" s="3"/>
      <c r="C220" s="216"/>
      <c r="D220" s="102"/>
      <c r="E220" s="102"/>
      <c r="F220" s="103"/>
      <c r="G220" s="131"/>
      <c r="H220" s="2"/>
      <c r="I220" s="107">
        <f>IF(F220="",SUMIF(Accounts!$A$10:$A$84,C220,Accounts!$D$10:$D$84),0)</f>
        <v>0</v>
      </c>
      <c r="J220" s="30">
        <f>IF(H220&lt;&gt;"",ROUND(H220*(1-F220-I220),2),IF(SETUP!$C$10&lt;&gt;"Y",0,IF(SUMIF(Accounts!A$10:A$84,C220,Accounts!Q$10:Q$84)=1,0,ROUND((D220-E220)*(1-F220-I220)/SETUP!$C$13,2))))</f>
        <v>0</v>
      </c>
      <c r="K220" s="14" t="str">
        <f>IF(SUM(C220:H220)=0,"",IF(T220=0,LOOKUP(C220,Accounts!$A$10:$A$84,Accounts!$B$10:$B$84),"Error!  Invalid Account Number"))</f>
        <v/>
      </c>
      <c r="L220" s="30">
        <f t="shared" si="20"/>
        <v>0</v>
      </c>
      <c r="M220" s="152">
        <f t="shared" si="23"/>
        <v>0</v>
      </c>
      <c r="N220" s="43"/>
      <c r="O220" s="92"/>
      <c r="P220" s="150"/>
      <c r="Q220" s="156">
        <f t="shared" si="25"/>
        <v>0</v>
      </c>
      <c r="R220" s="161">
        <f t="shared" si="22"/>
        <v>0</v>
      </c>
      <c r="S220" s="15">
        <f>SUMIF(Accounts!A$10:A$84,C220,Accounts!A$10:A$84)</f>
        <v>0</v>
      </c>
      <c r="T220" s="15">
        <f t="shared" si="24"/>
        <v>0</v>
      </c>
      <c r="U220" s="15">
        <f t="shared" si="21"/>
        <v>0</v>
      </c>
    </row>
    <row r="221" spans="1:21">
      <c r="A221" s="56"/>
      <c r="B221" s="3"/>
      <c r="C221" s="216"/>
      <c r="D221" s="102"/>
      <c r="E221" s="102"/>
      <c r="F221" s="103"/>
      <c r="G221" s="131"/>
      <c r="H221" s="2"/>
      <c r="I221" s="107">
        <f>IF(F221="",SUMIF(Accounts!$A$10:$A$84,C221,Accounts!$D$10:$D$84),0)</f>
        <v>0</v>
      </c>
      <c r="J221" s="30">
        <f>IF(H221&lt;&gt;"",ROUND(H221*(1-F221-I221),2),IF(SETUP!$C$10&lt;&gt;"Y",0,IF(SUMIF(Accounts!A$10:A$84,C221,Accounts!Q$10:Q$84)=1,0,ROUND((D221-E221)*(1-F221-I221)/SETUP!$C$13,2))))</f>
        <v>0</v>
      </c>
      <c r="K221" s="14" t="str">
        <f>IF(SUM(C221:H221)=0,"",IF(T221=0,LOOKUP(C221,Accounts!$A$10:$A$84,Accounts!$B$10:$B$84),"Error!  Invalid Account Number"))</f>
        <v/>
      </c>
      <c r="L221" s="30">
        <f t="shared" si="20"/>
        <v>0</v>
      </c>
      <c r="M221" s="152">
        <f t="shared" si="23"/>
        <v>0</v>
      </c>
      <c r="N221" s="43"/>
      <c r="O221" s="92"/>
      <c r="P221" s="150"/>
      <c r="Q221" s="156">
        <f t="shared" si="25"/>
        <v>0</v>
      </c>
      <c r="R221" s="161">
        <f t="shared" si="22"/>
        <v>0</v>
      </c>
      <c r="S221" s="15">
        <f>SUMIF(Accounts!A$10:A$84,C221,Accounts!A$10:A$84)</f>
        <v>0</v>
      </c>
      <c r="T221" s="15">
        <f t="shared" si="24"/>
        <v>0</v>
      </c>
      <c r="U221" s="15">
        <f t="shared" si="21"/>
        <v>0</v>
      </c>
    </row>
    <row r="222" spans="1:21">
      <c r="A222" s="56"/>
      <c r="B222" s="3"/>
      <c r="C222" s="216"/>
      <c r="D222" s="102"/>
      <c r="E222" s="102"/>
      <c r="F222" s="103"/>
      <c r="G222" s="131"/>
      <c r="H222" s="2"/>
      <c r="I222" s="107">
        <f>IF(F222="",SUMIF(Accounts!$A$10:$A$84,C222,Accounts!$D$10:$D$84),0)</f>
        <v>0</v>
      </c>
      <c r="J222" s="30">
        <f>IF(H222&lt;&gt;"",ROUND(H222*(1-F222-I222),2),IF(SETUP!$C$10&lt;&gt;"Y",0,IF(SUMIF(Accounts!A$10:A$84,C222,Accounts!Q$10:Q$84)=1,0,ROUND((D222-E222)*(1-F222-I222)/SETUP!$C$13,2))))</f>
        <v>0</v>
      </c>
      <c r="K222" s="14" t="str">
        <f>IF(SUM(C222:H222)=0,"",IF(T222=0,LOOKUP(C222,Accounts!$A$10:$A$84,Accounts!$B$10:$B$84),"Error!  Invalid Account Number"))</f>
        <v/>
      </c>
      <c r="L222" s="30">
        <f t="shared" si="20"/>
        <v>0</v>
      </c>
      <c r="M222" s="152">
        <f t="shared" si="23"/>
        <v>0</v>
      </c>
      <c r="N222" s="43"/>
      <c r="O222" s="92"/>
      <c r="P222" s="150"/>
      <c r="Q222" s="156">
        <f t="shared" si="25"/>
        <v>0</v>
      </c>
      <c r="R222" s="161">
        <f t="shared" si="22"/>
        <v>0</v>
      </c>
      <c r="S222" s="15">
        <f>SUMIF(Accounts!A$10:A$84,C222,Accounts!A$10:A$84)</f>
        <v>0</v>
      </c>
      <c r="T222" s="15">
        <f t="shared" si="24"/>
        <v>0</v>
      </c>
      <c r="U222" s="15">
        <f t="shared" si="21"/>
        <v>0</v>
      </c>
    </row>
    <row r="223" spans="1:21">
      <c r="A223" s="56"/>
      <c r="B223" s="3"/>
      <c r="C223" s="216"/>
      <c r="D223" s="102"/>
      <c r="E223" s="102"/>
      <c r="F223" s="103"/>
      <c r="G223" s="131"/>
      <c r="H223" s="2"/>
      <c r="I223" s="107">
        <f>IF(F223="",SUMIF(Accounts!$A$10:$A$84,C223,Accounts!$D$10:$D$84),0)</f>
        <v>0</v>
      </c>
      <c r="J223" s="30">
        <f>IF(H223&lt;&gt;"",ROUND(H223*(1-F223-I223),2),IF(SETUP!$C$10&lt;&gt;"Y",0,IF(SUMIF(Accounts!A$10:A$84,C223,Accounts!Q$10:Q$84)=1,0,ROUND((D223-E223)*(1-F223-I223)/SETUP!$C$13,2))))</f>
        <v>0</v>
      </c>
      <c r="K223" s="14" t="str">
        <f>IF(SUM(C223:H223)=0,"",IF(T223=0,LOOKUP(C223,Accounts!$A$10:$A$84,Accounts!$B$10:$B$84),"Error!  Invalid Account Number"))</f>
        <v/>
      </c>
      <c r="L223" s="30">
        <f t="shared" si="20"/>
        <v>0</v>
      </c>
      <c r="M223" s="152">
        <f t="shared" si="23"/>
        <v>0</v>
      </c>
      <c r="N223" s="43"/>
      <c r="O223" s="92"/>
      <c r="P223" s="150"/>
      <c r="Q223" s="156">
        <f t="shared" si="25"/>
        <v>0</v>
      </c>
      <c r="R223" s="161">
        <f t="shared" si="22"/>
        <v>0</v>
      </c>
      <c r="S223" s="15">
        <f>SUMIF(Accounts!A$10:A$84,C223,Accounts!A$10:A$84)</f>
        <v>0</v>
      </c>
      <c r="T223" s="15">
        <f t="shared" si="24"/>
        <v>0</v>
      </c>
      <c r="U223" s="15">
        <f t="shared" si="21"/>
        <v>0</v>
      </c>
    </row>
    <row r="224" spans="1:21">
      <c r="A224" s="56"/>
      <c r="B224" s="3"/>
      <c r="C224" s="216"/>
      <c r="D224" s="102"/>
      <c r="E224" s="102"/>
      <c r="F224" s="103"/>
      <c r="G224" s="131"/>
      <c r="H224" s="2"/>
      <c r="I224" s="107">
        <f>IF(F224="",SUMIF(Accounts!$A$10:$A$84,C224,Accounts!$D$10:$D$84),0)</f>
        <v>0</v>
      </c>
      <c r="J224" s="30">
        <f>IF(H224&lt;&gt;"",ROUND(H224*(1-F224-I224),2),IF(SETUP!$C$10&lt;&gt;"Y",0,IF(SUMIF(Accounts!A$10:A$84,C224,Accounts!Q$10:Q$84)=1,0,ROUND((D224-E224)*(1-F224-I224)/SETUP!$C$13,2))))</f>
        <v>0</v>
      </c>
      <c r="K224" s="14" t="str">
        <f>IF(SUM(C224:H224)=0,"",IF(T224=0,LOOKUP(C224,Accounts!$A$10:$A$84,Accounts!$B$10:$B$84),"Error!  Invalid Account Number"))</f>
        <v/>
      </c>
      <c r="L224" s="30">
        <f t="shared" si="20"/>
        <v>0</v>
      </c>
      <c r="M224" s="152">
        <f t="shared" si="23"/>
        <v>0</v>
      </c>
      <c r="N224" s="43"/>
      <c r="O224" s="92"/>
      <c r="P224" s="150"/>
      <c r="Q224" s="156">
        <f t="shared" si="25"/>
        <v>0</v>
      </c>
      <c r="R224" s="161">
        <f t="shared" si="22"/>
        <v>0</v>
      </c>
      <c r="S224" s="15">
        <f>SUMIF(Accounts!A$10:A$84,C224,Accounts!A$10:A$84)</f>
        <v>0</v>
      </c>
      <c r="T224" s="15">
        <f t="shared" si="24"/>
        <v>0</v>
      </c>
      <c r="U224" s="15">
        <f t="shared" si="21"/>
        <v>0</v>
      </c>
    </row>
    <row r="225" spans="1:21">
      <c r="A225" s="56"/>
      <c r="B225" s="3"/>
      <c r="C225" s="216"/>
      <c r="D225" s="102"/>
      <c r="E225" s="102"/>
      <c r="F225" s="103"/>
      <c r="G225" s="131"/>
      <c r="H225" s="2"/>
      <c r="I225" s="107">
        <f>IF(F225="",SUMIF(Accounts!$A$10:$A$84,C225,Accounts!$D$10:$D$84),0)</f>
        <v>0</v>
      </c>
      <c r="J225" s="30">
        <f>IF(H225&lt;&gt;"",ROUND(H225*(1-F225-I225),2),IF(SETUP!$C$10&lt;&gt;"Y",0,IF(SUMIF(Accounts!A$10:A$84,C225,Accounts!Q$10:Q$84)=1,0,ROUND((D225-E225)*(1-F225-I225)/SETUP!$C$13,2))))</f>
        <v>0</v>
      </c>
      <c r="K225" s="14" t="str">
        <f>IF(SUM(C225:H225)=0,"",IF(T225=0,LOOKUP(C225,Accounts!$A$10:$A$84,Accounts!$B$10:$B$84),"Error!  Invalid Account Number"))</f>
        <v/>
      </c>
      <c r="L225" s="30">
        <f t="shared" si="20"/>
        <v>0</v>
      </c>
      <c r="M225" s="152">
        <f t="shared" si="23"/>
        <v>0</v>
      </c>
      <c r="N225" s="43"/>
      <c r="O225" s="92"/>
      <c r="P225" s="150"/>
      <c r="Q225" s="156">
        <f t="shared" si="25"/>
        <v>0</v>
      </c>
      <c r="R225" s="161">
        <f t="shared" si="22"/>
        <v>0</v>
      </c>
      <c r="S225" s="15">
        <f>SUMIF(Accounts!A$10:A$84,C225,Accounts!A$10:A$84)</f>
        <v>0</v>
      </c>
      <c r="T225" s="15">
        <f t="shared" si="24"/>
        <v>0</v>
      </c>
      <c r="U225" s="15">
        <f t="shared" si="21"/>
        <v>0</v>
      </c>
    </row>
    <row r="226" spans="1:21">
      <c r="A226" s="56"/>
      <c r="B226" s="3"/>
      <c r="C226" s="216"/>
      <c r="D226" s="102"/>
      <c r="E226" s="102"/>
      <c r="F226" s="103"/>
      <c r="G226" s="131"/>
      <c r="H226" s="2"/>
      <c r="I226" s="107">
        <f>IF(F226="",SUMIF(Accounts!$A$10:$A$84,C226,Accounts!$D$10:$D$84),0)</f>
        <v>0</v>
      </c>
      <c r="J226" s="30">
        <f>IF(H226&lt;&gt;"",ROUND(H226*(1-F226-I226),2),IF(SETUP!$C$10&lt;&gt;"Y",0,IF(SUMIF(Accounts!A$10:A$84,C226,Accounts!Q$10:Q$84)=1,0,ROUND((D226-E226)*(1-F226-I226)/SETUP!$C$13,2))))</f>
        <v>0</v>
      </c>
      <c r="K226" s="14" t="str">
        <f>IF(SUM(C226:H226)=0,"",IF(T226=0,LOOKUP(C226,Accounts!$A$10:$A$84,Accounts!$B$10:$B$84),"Error!  Invalid Account Number"))</f>
        <v/>
      </c>
      <c r="L226" s="30">
        <f t="shared" si="20"/>
        <v>0</v>
      </c>
      <c r="M226" s="152">
        <f t="shared" si="23"/>
        <v>0</v>
      </c>
      <c r="N226" s="43"/>
      <c r="O226" s="92"/>
      <c r="P226" s="150"/>
      <c r="Q226" s="156">
        <f t="shared" si="25"/>
        <v>0</v>
      </c>
      <c r="R226" s="161">
        <f t="shared" si="22"/>
        <v>0</v>
      </c>
      <c r="S226" s="15">
        <f>SUMIF(Accounts!A$10:A$84,C226,Accounts!A$10:A$84)</f>
        <v>0</v>
      </c>
      <c r="T226" s="15">
        <f t="shared" si="24"/>
        <v>0</v>
      </c>
      <c r="U226" s="15">
        <f t="shared" si="21"/>
        <v>0</v>
      </c>
    </row>
    <row r="227" spans="1:21">
      <c r="A227" s="56"/>
      <c r="B227" s="3"/>
      <c r="C227" s="216"/>
      <c r="D227" s="102"/>
      <c r="E227" s="102"/>
      <c r="F227" s="103"/>
      <c r="G227" s="131"/>
      <c r="H227" s="2"/>
      <c r="I227" s="107">
        <f>IF(F227="",SUMIF(Accounts!$A$10:$A$84,C227,Accounts!$D$10:$D$84),0)</f>
        <v>0</v>
      </c>
      <c r="J227" s="30">
        <f>IF(H227&lt;&gt;"",ROUND(H227*(1-F227-I227),2),IF(SETUP!$C$10&lt;&gt;"Y",0,IF(SUMIF(Accounts!A$10:A$84,C227,Accounts!Q$10:Q$84)=1,0,ROUND((D227-E227)*(1-F227-I227)/SETUP!$C$13,2))))</f>
        <v>0</v>
      </c>
      <c r="K227" s="14" t="str">
        <f>IF(SUM(C227:H227)=0,"",IF(T227=0,LOOKUP(C227,Accounts!$A$10:$A$84,Accounts!$B$10:$B$84),"Error!  Invalid Account Number"))</f>
        <v/>
      </c>
      <c r="L227" s="30">
        <f t="shared" si="20"/>
        <v>0</v>
      </c>
      <c r="M227" s="152">
        <f t="shared" si="23"/>
        <v>0</v>
      </c>
      <c r="N227" s="43"/>
      <c r="O227" s="92"/>
      <c r="P227" s="150"/>
      <c r="Q227" s="156">
        <f t="shared" si="25"/>
        <v>0</v>
      </c>
      <c r="R227" s="161">
        <f t="shared" si="22"/>
        <v>0</v>
      </c>
      <c r="S227" s="15">
        <f>SUMIF(Accounts!A$10:A$84,C227,Accounts!A$10:A$84)</f>
        <v>0</v>
      </c>
      <c r="T227" s="15">
        <f t="shared" si="24"/>
        <v>0</v>
      </c>
      <c r="U227" s="15">
        <f t="shared" si="21"/>
        <v>0</v>
      </c>
    </row>
    <row r="228" spans="1:21">
      <c r="A228" s="56"/>
      <c r="B228" s="3"/>
      <c r="C228" s="216"/>
      <c r="D228" s="102"/>
      <c r="E228" s="102"/>
      <c r="F228" s="103"/>
      <c r="G228" s="131"/>
      <c r="H228" s="2"/>
      <c r="I228" s="107">
        <f>IF(F228="",SUMIF(Accounts!$A$10:$A$84,C228,Accounts!$D$10:$D$84),0)</f>
        <v>0</v>
      </c>
      <c r="J228" s="30">
        <f>IF(H228&lt;&gt;"",ROUND(H228*(1-F228-I228),2),IF(SETUP!$C$10&lt;&gt;"Y",0,IF(SUMIF(Accounts!A$10:A$84,C228,Accounts!Q$10:Q$84)=1,0,ROUND((D228-E228)*(1-F228-I228)/SETUP!$C$13,2))))</f>
        <v>0</v>
      </c>
      <c r="K228" s="14" t="str">
        <f>IF(SUM(C228:H228)=0,"",IF(T228=0,LOOKUP(C228,Accounts!$A$10:$A$84,Accounts!$B$10:$B$84),"Error!  Invalid Account Number"))</f>
        <v/>
      </c>
      <c r="L228" s="30">
        <f t="shared" si="20"/>
        <v>0</v>
      </c>
      <c r="M228" s="152">
        <f t="shared" si="23"/>
        <v>0</v>
      </c>
      <c r="N228" s="43"/>
      <c r="O228" s="92"/>
      <c r="P228" s="150"/>
      <c r="Q228" s="156">
        <f t="shared" si="25"/>
        <v>0</v>
      </c>
      <c r="R228" s="161">
        <f t="shared" si="22"/>
        <v>0</v>
      </c>
      <c r="S228" s="15">
        <f>SUMIF(Accounts!A$10:A$84,C228,Accounts!A$10:A$84)</f>
        <v>0</v>
      </c>
      <c r="T228" s="15">
        <f t="shared" si="24"/>
        <v>0</v>
      </c>
      <c r="U228" s="15">
        <f t="shared" si="21"/>
        <v>0</v>
      </c>
    </row>
    <row r="229" spans="1:21">
      <c r="A229" s="56"/>
      <c r="B229" s="3"/>
      <c r="C229" s="216"/>
      <c r="D229" s="102"/>
      <c r="E229" s="102"/>
      <c r="F229" s="103"/>
      <c r="G229" s="131"/>
      <c r="H229" s="2"/>
      <c r="I229" s="107">
        <f>IF(F229="",SUMIF(Accounts!$A$10:$A$84,C229,Accounts!$D$10:$D$84),0)</f>
        <v>0</v>
      </c>
      <c r="J229" s="30">
        <f>IF(H229&lt;&gt;"",ROUND(H229*(1-F229-I229),2),IF(SETUP!$C$10&lt;&gt;"Y",0,IF(SUMIF(Accounts!A$10:A$84,C229,Accounts!Q$10:Q$84)=1,0,ROUND((D229-E229)*(1-F229-I229)/SETUP!$C$13,2))))</f>
        <v>0</v>
      </c>
      <c r="K229" s="14" t="str">
        <f>IF(SUM(C229:H229)=0,"",IF(T229=0,LOOKUP(C229,Accounts!$A$10:$A$84,Accounts!$B$10:$B$84),"Error!  Invalid Account Number"))</f>
        <v/>
      </c>
      <c r="L229" s="30">
        <f t="shared" si="20"/>
        <v>0</v>
      </c>
      <c r="M229" s="152">
        <f t="shared" si="23"/>
        <v>0</v>
      </c>
      <c r="N229" s="43"/>
      <c r="O229" s="92"/>
      <c r="P229" s="150"/>
      <c r="Q229" s="156">
        <f t="shared" si="25"/>
        <v>0</v>
      </c>
      <c r="R229" s="161">
        <f t="shared" si="22"/>
        <v>0</v>
      </c>
      <c r="S229" s="15">
        <f>SUMIF(Accounts!A$10:A$84,C229,Accounts!A$10:A$84)</f>
        <v>0</v>
      </c>
      <c r="T229" s="15">
        <f t="shared" si="24"/>
        <v>0</v>
      </c>
      <c r="U229" s="15">
        <f t="shared" si="21"/>
        <v>0</v>
      </c>
    </row>
    <row r="230" spans="1:21">
      <c r="A230" s="56"/>
      <c r="B230" s="3"/>
      <c r="C230" s="216"/>
      <c r="D230" s="102"/>
      <c r="E230" s="102"/>
      <c r="F230" s="103"/>
      <c r="G230" s="131"/>
      <c r="H230" s="2"/>
      <c r="I230" s="107">
        <f>IF(F230="",SUMIF(Accounts!$A$10:$A$84,C230,Accounts!$D$10:$D$84),0)</f>
        <v>0</v>
      </c>
      <c r="J230" s="30">
        <f>IF(H230&lt;&gt;"",ROUND(H230*(1-F230-I230),2),IF(SETUP!$C$10&lt;&gt;"Y",0,IF(SUMIF(Accounts!A$10:A$84,C230,Accounts!Q$10:Q$84)=1,0,ROUND((D230-E230)*(1-F230-I230)/SETUP!$C$13,2))))</f>
        <v>0</v>
      </c>
      <c r="K230" s="14" t="str">
        <f>IF(SUM(C230:H230)=0,"",IF(T230=0,LOOKUP(C230,Accounts!$A$10:$A$84,Accounts!$B$10:$B$84),"Error!  Invalid Account Number"))</f>
        <v/>
      </c>
      <c r="L230" s="30">
        <f t="shared" si="20"/>
        <v>0</v>
      </c>
      <c r="M230" s="152">
        <f t="shared" si="23"/>
        <v>0</v>
      </c>
      <c r="N230" s="43"/>
      <c r="O230" s="92"/>
      <c r="P230" s="150"/>
      <c r="Q230" s="156">
        <f t="shared" si="25"/>
        <v>0</v>
      </c>
      <c r="R230" s="161">
        <f t="shared" si="22"/>
        <v>0</v>
      </c>
      <c r="S230" s="15">
        <f>SUMIF(Accounts!A$10:A$84,C230,Accounts!A$10:A$84)</f>
        <v>0</v>
      </c>
      <c r="T230" s="15">
        <f t="shared" si="24"/>
        <v>0</v>
      </c>
      <c r="U230" s="15">
        <f t="shared" si="21"/>
        <v>0</v>
      </c>
    </row>
    <row r="231" spans="1:21">
      <c r="A231" s="56"/>
      <c r="B231" s="3"/>
      <c r="C231" s="216"/>
      <c r="D231" s="102"/>
      <c r="E231" s="102"/>
      <c r="F231" s="103"/>
      <c r="G231" s="131"/>
      <c r="H231" s="2"/>
      <c r="I231" s="107">
        <f>IF(F231="",SUMIF(Accounts!$A$10:$A$84,C231,Accounts!$D$10:$D$84),0)</f>
        <v>0</v>
      </c>
      <c r="J231" s="30">
        <f>IF(H231&lt;&gt;"",ROUND(H231*(1-F231-I231),2),IF(SETUP!$C$10&lt;&gt;"Y",0,IF(SUMIF(Accounts!A$10:A$84,C231,Accounts!Q$10:Q$84)=1,0,ROUND((D231-E231)*(1-F231-I231)/SETUP!$C$13,2))))</f>
        <v>0</v>
      </c>
      <c r="K231" s="14" t="str">
        <f>IF(SUM(C231:H231)=0,"",IF(T231=0,LOOKUP(C231,Accounts!$A$10:$A$84,Accounts!$B$10:$B$84),"Error!  Invalid Account Number"))</f>
        <v/>
      </c>
      <c r="L231" s="30">
        <f t="shared" si="20"/>
        <v>0</v>
      </c>
      <c r="M231" s="152">
        <f t="shared" si="23"/>
        <v>0</v>
      </c>
      <c r="N231" s="43"/>
      <c r="O231" s="92"/>
      <c r="P231" s="150"/>
      <c r="Q231" s="156">
        <f t="shared" si="25"/>
        <v>0</v>
      </c>
      <c r="R231" s="161">
        <f t="shared" si="22"/>
        <v>0</v>
      </c>
      <c r="S231" s="15">
        <f>SUMIF(Accounts!A$10:A$84,C231,Accounts!A$10:A$84)</f>
        <v>0</v>
      </c>
      <c r="T231" s="15">
        <f t="shared" si="24"/>
        <v>0</v>
      </c>
      <c r="U231" s="15">
        <f t="shared" si="21"/>
        <v>0</v>
      </c>
    </row>
    <row r="232" spans="1:21">
      <c r="A232" s="56"/>
      <c r="B232" s="3"/>
      <c r="C232" s="216"/>
      <c r="D232" s="102"/>
      <c r="E232" s="102"/>
      <c r="F232" s="103"/>
      <c r="G232" s="131"/>
      <c r="H232" s="2"/>
      <c r="I232" s="107">
        <f>IF(F232="",SUMIF(Accounts!$A$10:$A$84,C232,Accounts!$D$10:$D$84),0)</f>
        <v>0</v>
      </c>
      <c r="J232" s="30">
        <f>IF(H232&lt;&gt;"",ROUND(H232*(1-F232-I232),2),IF(SETUP!$C$10&lt;&gt;"Y",0,IF(SUMIF(Accounts!A$10:A$84,C232,Accounts!Q$10:Q$84)=1,0,ROUND((D232-E232)*(1-F232-I232)/SETUP!$C$13,2))))</f>
        <v>0</v>
      </c>
      <c r="K232" s="14" t="str">
        <f>IF(SUM(C232:H232)=0,"",IF(T232=0,LOOKUP(C232,Accounts!$A$10:$A$84,Accounts!$B$10:$B$84),"Error!  Invalid Account Number"))</f>
        <v/>
      </c>
      <c r="L232" s="30">
        <f t="shared" si="20"/>
        <v>0</v>
      </c>
      <c r="M232" s="152">
        <f t="shared" si="23"/>
        <v>0</v>
      </c>
      <c r="N232" s="43"/>
      <c r="O232" s="92"/>
      <c r="P232" s="150"/>
      <c r="Q232" s="156">
        <f t="shared" si="25"/>
        <v>0</v>
      </c>
      <c r="R232" s="161">
        <f t="shared" si="22"/>
        <v>0</v>
      </c>
      <c r="S232" s="15">
        <f>SUMIF(Accounts!A$10:A$84,C232,Accounts!A$10:A$84)</f>
        <v>0</v>
      </c>
      <c r="T232" s="15">
        <f t="shared" si="24"/>
        <v>0</v>
      </c>
      <c r="U232" s="15">
        <f t="shared" si="21"/>
        <v>0</v>
      </c>
    </row>
    <row r="233" spans="1:21">
      <c r="A233" s="56"/>
      <c r="B233" s="3"/>
      <c r="C233" s="216"/>
      <c r="D233" s="102"/>
      <c r="E233" s="102"/>
      <c r="F233" s="103"/>
      <c r="G233" s="131"/>
      <c r="H233" s="2"/>
      <c r="I233" s="107">
        <f>IF(F233="",SUMIF(Accounts!$A$10:$A$84,C233,Accounts!$D$10:$D$84),0)</f>
        <v>0</v>
      </c>
      <c r="J233" s="30">
        <f>IF(H233&lt;&gt;"",ROUND(H233*(1-F233-I233),2),IF(SETUP!$C$10&lt;&gt;"Y",0,IF(SUMIF(Accounts!A$10:A$84,C233,Accounts!Q$10:Q$84)=1,0,ROUND((D233-E233)*(1-F233-I233)/SETUP!$C$13,2))))</f>
        <v>0</v>
      </c>
      <c r="K233" s="14" t="str">
        <f>IF(SUM(C233:H233)=0,"",IF(T233=0,LOOKUP(C233,Accounts!$A$10:$A$84,Accounts!$B$10:$B$84),"Error!  Invalid Account Number"))</f>
        <v/>
      </c>
      <c r="L233" s="30">
        <f t="shared" si="20"/>
        <v>0</v>
      </c>
      <c r="M233" s="152">
        <f t="shared" si="23"/>
        <v>0</v>
      </c>
      <c r="N233" s="43"/>
      <c r="O233" s="92"/>
      <c r="P233" s="150"/>
      <c r="Q233" s="156">
        <f t="shared" si="25"/>
        <v>0</v>
      </c>
      <c r="R233" s="161">
        <f t="shared" si="22"/>
        <v>0</v>
      </c>
      <c r="S233" s="15">
        <f>SUMIF(Accounts!A$10:A$84,C233,Accounts!A$10:A$84)</f>
        <v>0</v>
      </c>
      <c r="T233" s="15">
        <f t="shared" si="24"/>
        <v>0</v>
      </c>
      <c r="U233" s="15">
        <f t="shared" si="21"/>
        <v>0</v>
      </c>
    </row>
    <row r="234" spans="1:21">
      <c r="A234" s="56"/>
      <c r="B234" s="3"/>
      <c r="C234" s="216"/>
      <c r="D234" s="102"/>
      <c r="E234" s="102"/>
      <c r="F234" s="103"/>
      <c r="G234" s="131"/>
      <c r="H234" s="2"/>
      <c r="I234" s="107">
        <f>IF(F234="",SUMIF(Accounts!$A$10:$A$84,C234,Accounts!$D$10:$D$84),0)</f>
        <v>0</v>
      </c>
      <c r="J234" s="30">
        <f>IF(H234&lt;&gt;"",ROUND(H234*(1-F234-I234),2),IF(SETUP!$C$10&lt;&gt;"Y",0,IF(SUMIF(Accounts!A$10:A$84,C234,Accounts!Q$10:Q$84)=1,0,ROUND((D234-E234)*(1-F234-I234)/SETUP!$C$13,2))))</f>
        <v>0</v>
      </c>
      <c r="K234" s="14" t="str">
        <f>IF(SUM(C234:H234)=0,"",IF(T234=0,LOOKUP(C234,Accounts!$A$10:$A$84,Accounts!$B$10:$B$84),"Error!  Invalid Account Number"))</f>
        <v/>
      </c>
      <c r="L234" s="30">
        <f t="shared" si="20"/>
        <v>0</v>
      </c>
      <c r="M234" s="152">
        <f t="shared" si="23"/>
        <v>0</v>
      </c>
      <c r="N234" s="43"/>
      <c r="O234" s="92"/>
      <c r="P234" s="150"/>
      <c r="Q234" s="156">
        <f t="shared" si="25"/>
        <v>0</v>
      </c>
      <c r="R234" s="161">
        <f t="shared" si="22"/>
        <v>0</v>
      </c>
      <c r="S234" s="15">
        <f>SUMIF(Accounts!A$10:A$84,C234,Accounts!A$10:A$84)</f>
        <v>0</v>
      </c>
      <c r="T234" s="15">
        <f t="shared" si="24"/>
        <v>0</v>
      </c>
      <c r="U234" s="15">
        <f t="shared" si="21"/>
        <v>0</v>
      </c>
    </row>
    <row r="235" spans="1:21">
      <c r="A235" s="56"/>
      <c r="B235" s="3"/>
      <c r="C235" s="216"/>
      <c r="D235" s="102"/>
      <c r="E235" s="102"/>
      <c r="F235" s="103"/>
      <c r="G235" s="131"/>
      <c r="H235" s="2"/>
      <c r="I235" s="107">
        <f>IF(F235="",SUMIF(Accounts!$A$10:$A$84,C235,Accounts!$D$10:$D$84),0)</f>
        <v>0</v>
      </c>
      <c r="J235" s="30">
        <f>IF(H235&lt;&gt;"",ROUND(H235*(1-F235-I235),2),IF(SETUP!$C$10&lt;&gt;"Y",0,IF(SUMIF(Accounts!A$10:A$84,C235,Accounts!Q$10:Q$84)=1,0,ROUND((D235-E235)*(1-F235-I235)/SETUP!$C$13,2))))</f>
        <v>0</v>
      </c>
      <c r="K235" s="14" t="str">
        <f>IF(SUM(C235:H235)=0,"",IF(T235=0,LOOKUP(C235,Accounts!$A$10:$A$84,Accounts!$B$10:$B$84),"Error!  Invalid Account Number"))</f>
        <v/>
      </c>
      <c r="L235" s="30">
        <f t="shared" si="20"/>
        <v>0</v>
      </c>
      <c r="M235" s="152">
        <f t="shared" si="23"/>
        <v>0</v>
      </c>
      <c r="N235" s="43"/>
      <c r="O235" s="92"/>
      <c r="P235" s="150"/>
      <c r="Q235" s="156">
        <f t="shared" si="25"/>
        <v>0</v>
      </c>
      <c r="R235" s="161">
        <f t="shared" si="22"/>
        <v>0</v>
      </c>
      <c r="S235" s="15">
        <f>SUMIF(Accounts!A$10:A$84,C235,Accounts!A$10:A$84)</f>
        <v>0</v>
      </c>
      <c r="T235" s="15">
        <f t="shared" si="24"/>
        <v>0</v>
      </c>
      <c r="U235" s="15">
        <f t="shared" si="21"/>
        <v>0</v>
      </c>
    </row>
    <row r="236" spans="1:21">
      <c r="A236" s="56"/>
      <c r="B236" s="3"/>
      <c r="C236" s="216"/>
      <c r="D236" s="102"/>
      <c r="E236" s="102"/>
      <c r="F236" s="103"/>
      <c r="G236" s="131"/>
      <c r="H236" s="2"/>
      <c r="I236" s="107">
        <f>IF(F236="",SUMIF(Accounts!$A$10:$A$84,C236,Accounts!$D$10:$D$84),0)</f>
        <v>0</v>
      </c>
      <c r="J236" s="30">
        <f>IF(H236&lt;&gt;"",ROUND(H236*(1-F236-I236),2),IF(SETUP!$C$10&lt;&gt;"Y",0,IF(SUMIF(Accounts!A$10:A$84,C236,Accounts!Q$10:Q$84)=1,0,ROUND((D236-E236)*(1-F236-I236)/SETUP!$C$13,2))))</f>
        <v>0</v>
      </c>
      <c r="K236" s="14" t="str">
        <f>IF(SUM(C236:H236)=0,"",IF(T236=0,LOOKUP(C236,Accounts!$A$10:$A$84,Accounts!$B$10:$B$84),"Error!  Invalid Account Number"))</f>
        <v/>
      </c>
      <c r="L236" s="30">
        <f t="shared" si="20"/>
        <v>0</v>
      </c>
      <c r="M236" s="152">
        <f t="shared" si="23"/>
        <v>0</v>
      </c>
      <c r="N236" s="43"/>
      <c r="O236" s="92"/>
      <c r="P236" s="150"/>
      <c r="Q236" s="156">
        <f t="shared" si="25"/>
        <v>0</v>
      </c>
      <c r="R236" s="161">
        <f t="shared" si="22"/>
        <v>0</v>
      </c>
      <c r="S236" s="15">
        <f>SUMIF(Accounts!A$10:A$84,C236,Accounts!A$10:A$84)</f>
        <v>0</v>
      </c>
      <c r="T236" s="15">
        <f t="shared" si="24"/>
        <v>0</v>
      </c>
      <c r="U236" s="15">
        <f t="shared" si="21"/>
        <v>0</v>
      </c>
    </row>
    <row r="237" spans="1:21">
      <c r="A237" s="56"/>
      <c r="B237" s="3"/>
      <c r="C237" s="216"/>
      <c r="D237" s="102"/>
      <c r="E237" s="102"/>
      <c r="F237" s="103"/>
      <c r="G237" s="131"/>
      <c r="H237" s="2"/>
      <c r="I237" s="107">
        <f>IF(F237="",SUMIF(Accounts!$A$10:$A$84,C237,Accounts!$D$10:$D$84),0)</f>
        <v>0</v>
      </c>
      <c r="J237" s="30">
        <f>IF(H237&lt;&gt;"",ROUND(H237*(1-F237-I237),2),IF(SETUP!$C$10&lt;&gt;"Y",0,IF(SUMIF(Accounts!A$10:A$84,C237,Accounts!Q$10:Q$84)=1,0,ROUND((D237-E237)*(1-F237-I237)/SETUP!$C$13,2))))</f>
        <v>0</v>
      </c>
      <c r="K237" s="14" t="str">
        <f>IF(SUM(C237:H237)=0,"",IF(T237=0,LOOKUP(C237,Accounts!$A$10:$A$84,Accounts!$B$10:$B$84),"Error!  Invalid Account Number"))</f>
        <v/>
      </c>
      <c r="L237" s="30">
        <f t="shared" si="20"/>
        <v>0</v>
      </c>
      <c r="M237" s="152">
        <f t="shared" si="23"/>
        <v>0</v>
      </c>
      <c r="N237" s="43"/>
      <c r="O237" s="92"/>
      <c r="P237" s="150"/>
      <c r="Q237" s="156">
        <f t="shared" si="25"/>
        <v>0</v>
      </c>
      <c r="R237" s="161">
        <f t="shared" si="22"/>
        <v>0</v>
      </c>
      <c r="S237" s="15">
        <f>SUMIF(Accounts!A$10:A$84,C237,Accounts!A$10:A$84)</f>
        <v>0</v>
      </c>
      <c r="T237" s="15">
        <f t="shared" si="24"/>
        <v>0</v>
      </c>
      <c r="U237" s="15">
        <f t="shared" si="21"/>
        <v>0</v>
      </c>
    </row>
    <row r="238" spans="1:21">
      <c r="A238" s="56"/>
      <c r="B238" s="3"/>
      <c r="C238" s="216"/>
      <c r="D238" s="102"/>
      <c r="E238" s="102"/>
      <c r="F238" s="103"/>
      <c r="G238" s="131"/>
      <c r="H238" s="2"/>
      <c r="I238" s="107">
        <f>IF(F238="",SUMIF(Accounts!$A$10:$A$84,C238,Accounts!$D$10:$D$84),0)</f>
        <v>0</v>
      </c>
      <c r="J238" s="30">
        <f>IF(H238&lt;&gt;"",ROUND(H238*(1-F238-I238),2),IF(SETUP!$C$10&lt;&gt;"Y",0,IF(SUMIF(Accounts!A$10:A$84,C238,Accounts!Q$10:Q$84)=1,0,ROUND((D238-E238)*(1-F238-I238)/SETUP!$C$13,2))))</f>
        <v>0</v>
      </c>
      <c r="K238" s="14" t="str">
        <f>IF(SUM(C238:H238)=0,"",IF(T238=0,LOOKUP(C238,Accounts!$A$10:$A$84,Accounts!$B$10:$B$84),"Error!  Invalid Account Number"))</f>
        <v/>
      </c>
      <c r="L238" s="30">
        <f t="shared" si="20"/>
        <v>0</v>
      </c>
      <c r="M238" s="152">
        <f t="shared" si="23"/>
        <v>0</v>
      </c>
      <c r="N238" s="43"/>
      <c r="O238" s="92"/>
      <c r="P238" s="150"/>
      <c r="Q238" s="156">
        <f t="shared" si="25"/>
        <v>0</v>
      </c>
      <c r="R238" s="161">
        <f t="shared" si="22"/>
        <v>0</v>
      </c>
      <c r="S238" s="15">
        <f>SUMIF(Accounts!A$10:A$84,C238,Accounts!A$10:A$84)</f>
        <v>0</v>
      </c>
      <c r="T238" s="15">
        <f t="shared" si="24"/>
        <v>0</v>
      </c>
      <c r="U238" s="15">
        <f t="shared" si="21"/>
        <v>0</v>
      </c>
    </row>
    <row r="239" spans="1:21">
      <c r="A239" s="56"/>
      <c r="B239" s="3"/>
      <c r="C239" s="216"/>
      <c r="D239" s="102"/>
      <c r="E239" s="102"/>
      <c r="F239" s="103"/>
      <c r="G239" s="131"/>
      <c r="H239" s="2"/>
      <c r="I239" s="107">
        <f>IF(F239="",SUMIF(Accounts!$A$10:$A$84,C239,Accounts!$D$10:$D$84),0)</f>
        <v>0</v>
      </c>
      <c r="J239" s="30">
        <f>IF(H239&lt;&gt;"",ROUND(H239*(1-F239-I239),2),IF(SETUP!$C$10&lt;&gt;"Y",0,IF(SUMIF(Accounts!A$10:A$84,C239,Accounts!Q$10:Q$84)=1,0,ROUND((D239-E239)*(1-F239-I239)/SETUP!$C$13,2))))</f>
        <v>0</v>
      </c>
      <c r="K239" s="14" t="str">
        <f>IF(SUM(C239:H239)=0,"",IF(T239=0,LOOKUP(C239,Accounts!$A$10:$A$84,Accounts!$B$10:$B$84),"Error!  Invalid Account Number"))</f>
        <v/>
      </c>
      <c r="L239" s="30">
        <f t="shared" si="20"/>
        <v>0</v>
      </c>
      <c r="M239" s="152">
        <f t="shared" si="23"/>
        <v>0</v>
      </c>
      <c r="N239" s="43"/>
      <c r="O239" s="92"/>
      <c r="P239" s="150"/>
      <c r="Q239" s="156">
        <f t="shared" si="25"/>
        <v>0</v>
      </c>
      <c r="R239" s="161">
        <f t="shared" si="22"/>
        <v>0</v>
      </c>
      <c r="S239" s="15">
        <f>SUMIF(Accounts!A$10:A$84,C239,Accounts!A$10:A$84)</f>
        <v>0</v>
      </c>
      <c r="T239" s="15">
        <f t="shared" si="24"/>
        <v>0</v>
      </c>
      <c r="U239" s="15">
        <f t="shared" si="21"/>
        <v>0</v>
      </c>
    </row>
    <row r="240" spans="1:21">
      <c r="A240" s="56"/>
      <c r="B240" s="3"/>
      <c r="C240" s="216"/>
      <c r="D240" s="102"/>
      <c r="E240" s="102"/>
      <c r="F240" s="103"/>
      <c r="G240" s="131"/>
      <c r="H240" s="2"/>
      <c r="I240" s="107">
        <f>IF(F240="",SUMIF(Accounts!$A$10:$A$84,C240,Accounts!$D$10:$D$84),0)</f>
        <v>0</v>
      </c>
      <c r="J240" s="30">
        <f>IF(H240&lt;&gt;"",ROUND(H240*(1-F240-I240),2),IF(SETUP!$C$10&lt;&gt;"Y",0,IF(SUMIF(Accounts!A$10:A$84,C240,Accounts!Q$10:Q$84)=1,0,ROUND((D240-E240)*(1-F240-I240)/SETUP!$C$13,2))))</f>
        <v>0</v>
      </c>
      <c r="K240" s="14" t="str">
        <f>IF(SUM(C240:H240)=0,"",IF(T240=0,LOOKUP(C240,Accounts!$A$10:$A$84,Accounts!$B$10:$B$84),"Error!  Invalid Account Number"))</f>
        <v/>
      </c>
      <c r="L240" s="30">
        <f t="shared" si="20"/>
        <v>0</v>
      </c>
      <c r="M240" s="152">
        <f t="shared" si="23"/>
        <v>0</v>
      </c>
      <c r="N240" s="43"/>
      <c r="O240" s="92"/>
      <c r="P240" s="150"/>
      <c r="Q240" s="156">
        <f t="shared" si="25"/>
        <v>0</v>
      </c>
      <c r="R240" s="161">
        <f t="shared" si="22"/>
        <v>0</v>
      </c>
      <c r="S240" s="15">
        <f>SUMIF(Accounts!A$10:A$84,C240,Accounts!A$10:A$84)</f>
        <v>0</v>
      </c>
      <c r="T240" s="15">
        <f t="shared" si="24"/>
        <v>0</v>
      </c>
      <c r="U240" s="15">
        <f t="shared" si="21"/>
        <v>0</v>
      </c>
    </row>
    <row r="241" spans="1:21">
      <c r="A241" s="56"/>
      <c r="B241" s="3"/>
      <c r="C241" s="216"/>
      <c r="D241" s="102"/>
      <c r="E241" s="102"/>
      <c r="F241" s="103"/>
      <c r="G241" s="131"/>
      <c r="H241" s="2"/>
      <c r="I241" s="107">
        <f>IF(F241="",SUMIF(Accounts!$A$10:$A$84,C241,Accounts!$D$10:$D$84),0)</f>
        <v>0</v>
      </c>
      <c r="J241" s="30">
        <f>IF(H241&lt;&gt;"",ROUND(H241*(1-F241-I241),2),IF(SETUP!$C$10&lt;&gt;"Y",0,IF(SUMIF(Accounts!A$10:A$84,C241,Accounts!Q$10:Q$84)=1,0,ROUND((D241-E241)*(1-F241-I241)/SETUP!$C$13,2))))</f>
        <v>0</v>
      </c>
      <c r="K241" s="14" t="str">
        <f>IF(SUM(C241:H241)=0,"",IF(T241=0,LOOKUP(C241,Accounts!$A$10:$A$84,Accounts!$B$10:$B$84),"Error!  Invalid Account Number"))</f>
        <v/>
      </c>
      <c r="L241" s="30">
        <f t="shared" si="20"/>
        <v>0</v>
      </c>
      <c r="M241" s="152">
        <f t="shared" si="23"/>
        <v>0</v>
      </c>
      <c r="N241" s="43"/>
      <c r="O241" s="92"/>
      <c r="P241" s="150"/>
      <c r="Q241" s="156">
        <f t="shared" si="25"/>
        <v>0</v>
      </c>
      <c r="R241" s="161">
        <f t="shared" si="22"/>
        <v>0</v>
      </c>
      <c r="S241" s="15">
        <f>SUMIF(Accounts!A$10:A$84,C241,Accounts!A$10:A$84)</f>
        <v>0</v>
      </c>
      <c r="T241" s="15">
        <f t="shared" si="24"/>
        <v>0</v>
      </c>
      <c r="U241" s="15">
        <f t="shared" si="21"/>
        <v>0</v>
      </c>
    </row>
    <row r="242" spans="1:21">
      <c r="A242" s="56"/>
      <c r="B242" s="3"/>
      <c r="C242" s="216"/>
      <c r="D242" s="102"/>
      <c r="E242" s="102"/>
      <c r="F242" s="103"/>
      <c r="G242" s="131"/>
      <c r="H242" s="2"/>
      <c r="I242" s="107">
        <f>IF(F242="",SUMIF(Accounts!$A$10:$A$84,C242,Accounts!$D$10:$D$84),0)</f>
        <v>0</v>
      </c>
      <c r="J242" s="30">
        <f>IF(H242&lt;&gt;"",ROUND(H242*(1-F242-I242),2),IF(SETUP!$C$10&lt;&gt;"Y",0,IF(SUMIF(Accounts!A$10:A$84,C242,Accounts!Q$10:Q$84)=1,0,ROUND((D242-E242)*(1-F242-I242)/SETUP!$C$13,2))))</f>
        <v>0</v>
      </c>
      <c r="K242" s="14" t="str">
        <f>IF(SUM(C242:H242)=0,"",IF(T242=0,LOOKUP(C242,Accounts!$A$10:$A$84,Accounts!$B$10:$B$84),"Error!  Invalid Account Number"))</f>
        <v/>
      </c>
      <c r="L242" s="30">
        <f t="shared" si="20"/>
        <v>0</v>
      </c>
      <c r="M242" s="152">
        <f t="shared" si="23"/>
        <v>0</v>
      </c>
      <c r="N242" s="43"/>
      <c r="O242" s="92"/>
      <c r="P242" s="150"/>
      <c r="Q242" s="156">
        <f t="shared" si="25"/>
        <v>0</v>
      </c>
      <c r="R242" s="161">
        <f t="shared" si="22"/>
        <v>0</v>
      </c>
      <c r="S242" s="15">
        <f>SUMIF(Accounts!A$10:A$84,C242,Accounts!A$10:A$84)</f>
        <v>0</v>
      </c>
      <c r="T242" s="15">
        <f t="shared" si="24"/>
        <v>0</v>
      </c>
      <c r="U242" s="15">
        <f t="shared" si="21"/>
        <v>0</v>
      </c>
    </row>
    <row r="243" spans="1:21">
      <c r="A243" s="56"/>
      <c r="B243" s="3"/>
      <c r="C243" s="216"/>
      <c r="D243" s="102"/>
      <c r="E243" s="102"/>
      <c r="F243" s="103"/>
      <c r="G243" s="131"/>
      <c r="H243" s="2"/>
      <c r="I243" s="107">
        <f>IF(F243="",SUMIF(Accounts!$A$10:$A$84,C243,Accounts!$D$10:$D$84),0)</f>
        <v>0</v>
      </c>
      <c r="J243" s="30">
        <f>IF(H243&lt;&gt;"",ROUND(H243*(1-F243-I243),2),IF(SETUP!$C$10&lt;&gt;"Y",0,IF(SUMIF(Accounts!A$10:A$84,C243,Accounts!Q$10:Q$84)=1,0,ROUND((D243-E243)*(1-F243-I243)/SETUP!$C$13,2))))</f>
        <v>0</v>
      </c>
      <c r="K243" s="14" t="str">
        <f>IF(SUM(C243:H243)=0,"",IF(T243=0,LOOKUP(C243,Accounts!$A$10:$A$84,Accounts!$B$10:$B$84),"Error!  Invalid Account Number"))</f>
        <v/>
      </c>
      <c r="L243" s="30">
        <f t="shared" si="20"/>
        <v>0</v>
      </c>
      <c r="M243" s="152">
        <f t="shared" si="23"/>
        <v>0</v>
      </c>
      <c r="N243" s="43"/>
      <c r="O243" s="92"/>
      <c r="P243" s="150"/>
      <c r="Q243" s="156">
        <f t="shared" si="25"/>
        <v>0</v>
      </c>
      <c r="R243" s="161">
        <f t="shared" si="22"/>
        <v>0</v>
      </c>
      <c r="S243" s="15">
        <f>SUMIF(Accounts!A$10:A$84,C243,Accounts!A$10:A$84)</f>
        <v>0</v>
      </c>
      <c r="T243" s="15">
        <f t="shared" si="24"/>
        <v>0</v>
      </c>
      <c r="U243" s="15">
        <f t="shared" si="21"/>
        <v>0</v>
      </c>
    </row>
    <row r="244" spans="1:21">
      <c r="A244" s="56"/>
      <c r="B244" s="3"/>
      <c r="C244" s="216"/>
      <c r="D244" s="102"/>
      <c r="E244" s="102"/>
      <c r="F244" s="103"/>
      <c r="G244" s="131"/>
      <c r="H244" s="2"/>
      <c r="I244" s="107">
        <f>IF(F244="",SUMIF(Accounts!$A$10:$A$84,C244,Accounts!$D$10:$D$84),0)</f>
        <v>0</v>
      </c>
      <c r="J244" s="30">
        <f>IF(H244&lt;&gt;"",ROUND(H244*(1-F244-I244),2),IF(SETUP!$C$10&lt;&gt;"Y",0,IF(SUMIF(Accounts!A$10:A$84,C244,Accounts!Q$10:Q$84)=1,0,ROUND((D244-E244)*(1-F244-I244)/SETUP!$C$13,2))))</f>
        <v>0</v>
      </c>
      <c r="K244" s="14" t="str">
        <f>IF(SUM(C244:H244)=0,"",IF(T244=0,LOOKUP(C244,Accounts!$A$10:$A$84,Accounts!$B$10:$B$84),"Error!  Invalid Account Number"))</f>
        <v/>
      </c>
      <c r="L244" s="30">
        <f t="shared" si="20"/>
        <v>0</v>
      </c>
      <c r="M244" s="152">
        <f t="shared" si="23"/>
        <v>0</v>
      </c>
      <c r="N244" s="43"/>
      <c r="O244" s="92"/>
      <c r="P244" s="150"/>
      <c r="Q244" s="156">
        <f t="shared" si="25"/>
        <v>0</v>
      </c>
      <c r="R244" s="161">
        <f t="shared" si="22"/>
        <v>0</v>
      </c>
      <c r="S244" s="15">
        <f>SUMIF(Accounts!A$10:A$84,C244,Accounts!A$10:A$84)</f>
        <v>0</v>
      </c>
      <c r="T244" s="15">
        <f t="shared" si="24"/>
        <v>0</v>
      </c>
      <c r="U244" s="15">
        <f t="shared" si="21"/>
        <v>0</v>
      </c>
    </row>
    <row r="245" spans="1:21">
      <c r="A245" s="56"/>
      <c r="B245" s="3"/>
      <c r="C245" s="216"/>
      <c r="D245" s="102"/>
      <c r="E245" s="102"/>
      <c r="F245" s="103"/>
      <c r="G245" s="131"/>
      <c r="H245" s="2"/>
      <c r="I245" s="107">
        <f>IF(F245="",SUMIF(Accounts!$A$10:$A$84,C245,Accounts!$D$10:$D$84),0)</f>
        <v>0</v>
      </c>
      <c r="J245" s="30">
        <f>IF(H245&lt;&gt;"",ROUND(H245*(1-F245-I245),2),IF(SETUP!$C$10&lt;&gt;"Y",0,IF(SUMIF(Accounts!A$10:A$84,C245,Accounts!Q$10:Q$84)=1,0,ROUND((D245-E245)*(1-F245-I245)/SETUP!$C$13,2))))</f>
        <v>0</v>
      </c>
      <c r="K245" s="14" t="str">
        <f>IF(SUM(C245:H245)=0,"",IF(T245=0,LOOKUP(C245,Accounts!$A$10:$A$84,Accounts!$B$10:$B$84),"Error!  Invalid Account Number"))</f>
        <v/>
      </c>
      <c r="L245" s="30">
        <f t="shared" si="20"/>
        <v>0</v>
      </c>
      <c r="M245" s="152">
        <f t="shared" si="23"/>
        <v>0</v>
      </c>
      <c r="N245" s="43"/>
      <c r="O245" s="92"/>
      <c r="P245" s="150"/>
      <c r="Q245" s="156">
        <f t="shared" si="25"/>
        <v>0</v>
      </c>
      <c r="R245" s="161">
        <f t="shared" si="22"/>
        <v>0</v>
      </c>
      <c r="S245" s="15">
        <f>SUMIF(Accounts!A$10:A$84,C245,Accounts!A$10:A$84)</f>
        <v>0</v>
      </c>
      <c r="T245" s="15">
        <f t="shared" si="24"/>
        <v>0</v>
      </c>
      <c r="U245" s="15">
        <f t="shared" si="21"/>
        <v>0</v>
      </c>
    </row>
    <row r="246" spans="1:21">
      <c r="A246" s="56"/>
      <c r="B246" s="3"/>
      <c r="C246" s="216"/>
      <c r="D246" s="102"/>
      <c r="E246" s="102"/>
      <c r="F246" s="103"/>
      <c r="G246" s="131"/>
      <c r="H246" s="2"/>
      <c r="I246" s="107">
        <f>IF(F246="",SUMIF(Accounts!$A$10:$A$84,C246,Accounts!$D$10:$D$84),0)</f>
        <v>0</v>
      </c>
      <c r="J246" s="30">
        <f>IF(H246&lt;&gt;"",ROUND(H246*(1-F246-I246),2),IF(SETUP!$C$10&lt;&gt;"Y",0,IF(SUMIF(Accounts!A$10:A$84,C246,Accounts!Q$10:Q$84)=1,0,ROUND((D246-E246)*(1-F246-I246)/SETUP!$C$13,2))))</f>
        <v>0</v>
      </c>
      <c r="K246" s="14" t="str">
        <f>IF(SUM(C246:H246)=0,"",IF(T246=0,LOOKUP(C246,Accounts!$A$10:$A$84,Accounts!$B$10:$B$84),"Error!  Invalid Account Number"))</f>
        <v/>
      </c>
      <c r="L246" s="30">
        <f t="shared" si="20"/>
        <v>0</v>
      </c>
      <c r="M246" s="152">
        <f t="shared" si="23"/>
        <v>0</v>
      </c>
      <c r="N246" s="43"/>
      <c r="O246" s="92"/>
      <c r="P246" s="150"/>
      <c r="Q246" s="156">
        <f t="shared" si="25"/>
        <v>0</v>
      </c>
      <c r="R246" s="161">
        <f t="shared" si="22"/>
        <v>0</v>
      </c>
      <c r="S246" s="15">
        <f>SUMIF(Accounts!A$10:A$84,C246,Accounts!A$10:A$84)</f>
        <v>0</v>
      </c>
      <c r="T246" s="15">
        <f t="shared" si="24"/>
        <v>0</v>
      </c>
      <c r="U246" s="15">
        <f t="shared" si="21"/>
        <v>0</v>
      </c>
    </row>
    <row r="247" spans="1:21">
      <c r="A247" s="56"/>
      <c r="B247" s="3"/>
      <c r="C247" s="216"/>
      <c r="D247" s="102"/>
      <c r="E247" s="102"/>
      <c r="F247" s="103"/>
      <c r="G247" s="131"/>
      <c r="H247" s="2"/>
      <c r="I247" s="107">
        <f>IF(F247="",SUMIF(Accounts!$A$10:$A$84,C247,Accounts!$D$10:$D$84),0)</f>
        <v>0</v>
      </c>
      <c r="J247" s="30">
        <f>IF(H247&lt;&gt;"",ROUND(H247*(1-F247-I247),2),IF(SETUP!$C$10&lt;&gt;"Y",0,IF(SUMIF(Accounts!A$10:A$84,C247,Accounts!Q$10:Q$84)=1,0,ROUND((D247-E247)*(1-F247-I247)/SETUP!$C$13,2))))</f>
        <v>0</v>
      </c>
      <c r="K247" s="14" t="str">
        <f>IF(SUM(C247:H247)=0,"",IF(T247=0,LOOKUP(C247,Accounts!$A$10:$A$84,Accounts!$B$10:$B$84),"Error!  Invalid Account Number"))</f>
        <v/>
      </c>
      <c r="L247" s="30">
        <f t="shared" si="20"/>
        <v>0</v>
      </c>
      <c r="M247" s="152">
        <f t="shared" si="23"/>
        <v>0</v>
      </c>
      <c r="N247" s="43"/>
      <c r="O247" s="92"/>
      <c r="P247" s="150"/>
      <c r="Q247" s="156">
        <f t="shared" si="25"/>
        <v>0</v>
      </c>
      <c r="R247" s="161">
        <f t="shared" si="22"/>
        <v>0</v>
      </c>
      <c r="S247" s="15">
        <f>SUMIF(Accounts!A$10:A$84,C247,Accounts!A$10:A$84)</f>
        <v>0</v>
      </c>
      <c r="T247" s="15">
        <f t="shared" si="24"/>
        <v>0</v>
      </c>
      <c r="U247" s="15">
        <f t="shared" si="21"/>
        <v>0</v>
      </c>
    </row>
    <row r="248" spans="1:21">
      <c r="A248" s="56"/>
      <c r="B248" s="3"/>
      <c r="C248" s="216"/>
      <c r="D248" s="102"/>
      <c r="E248" s="102"/>
      <c r="F248" s="103"/>
      <c r="G248" s="131"/>
      <c r="H248" s="2"/>
      <c r="I248" s="107">
        <f>IF(F248="",SUMIF(Accounts!$A$10:$A$84,C248,Accounts!$D$10:$D$84),0)</f>
        <v>0</v>
      </c>
      <c r="J248" s="30">
        <f>IF(H248&lt;&gt;"",ROUND(H248*(1-F248-I248),2),IF(SETUP!$C$10&lt;&gt;"Y",0,IF(SUMIF(Accounts!A$10:A$84,C248,Accounts!Q$10:Q$84)=1,0,ROUND((D248-E248)*(1-F248-I248)/SETUP!$C$13,2))))</f>
        <v>0</v>
      </c>
      <c r="K248" s="14" t="str">
        <f>IF(SUM(C248:H248)=0,"",IF(T248=0,LOOKUP(C248,Accounts!$A$10:$A$84,Accounts!$B$10:$B$84),"Error!  Invalid Account Number"))</f>
        <v/>
      </c>
      <c r="L248" s="30">
        <f t="shared" si="20"/>
        <v>0</v>
      </c>
      <c r="M248" s="152">
        <f t="shared" si="23"/>
        <v>0</v>
      </c>
      <c r="N248" s="43"/>
      <c r="O248" s="92"/>
      <c r="P248" s="150"/>
      <c r="Q248" s="156">
        <f t="shared" si="25"/>
        <v>0</v>
      </c>
      <c r="R248" s="161">
        <f t="shared" si="22"/>
        <v>0</v>
      </c>
      <c r="S248" s="15">
        <f>SUMIF(Accounts!A$10:A$84,C248,Accounts!A$10:A$84)</f>
        <v>0</v>
      </c>
      <c r="T248" s="15">
        <f t="shared" si="24"/>
        <v>0</v>
      </c>
      <c r="U248" s="15">
        <f t="shared" si="21"/>
        <v>0</v>
      </c>
    </row>
    <row r="249" spans="1:21">
      <c r="A249" s="56"/>
      <c r="B249" s="3"/>
      <c r="C249" s="216"/>
      <c r="D249" s="102"/>
      <c r="E249" s="102"/>
      <c r="F249" s="103"/>
      <c r="G249" s="131"/>
      <c r="H249" s="2"/>
      <c r="I249" s="107">
        <f>IF(F249="",SUMIF(Accounts!$A$10:$A$84,C249,Accounts!$D$10:$D$84),0)</f>
        <v>0</v>
      </c>
      <c r="J249" s="30">
        <f>IF(H249&lt;&gt;"",ROUND(H249*(1-F249-I249),2),IF(SETUP!$C$10&lt;&gt;"Y",0,IF(SUMIF(Accounts!A$10:A$84,C249,Accounts!Q$10:Q$84)=1,0,ROUND((D249-E249)*(1-F249-I249)/SETUP!$C$13,2))))</f>
        <v>0</v>
      </c>
      <c r="K249" s="14" t="str">
        <f>IF(SUM(C249:H249)=0,"",IF(T249=0,LOOKUP(C249,Accounts!$A$10:$A$84,Accounts!$B$10:$B$84),"Error!  Invalid Account Number"))</f>
        <v/>
      </c>
      <c r="L249" s="30">
        <f t="shared" si="20"/>
        <v>0</v>
      </c>
      <c r="M249" s="152">
        <f t="shared" si="23"/>
        <v>0</v>
      </c>
      <c r="N249" s="43"/>
      <c r="O249" s="92"/>
      <c r="P249" s="150"/>
      <c r="Q249" s="156">
        <f t="shared" si="25"/>
        <v>0</v>
      </c>
      <c r="R249" s="161">
        <f t="shared" si="22"/>
        <v>0</v>
      </c>
      <c r="S249" s="15">
        <f>SUMIF(Accounts!A$10:A$84,C249,Accounts!A$10:A$84)</f>
        <v>0</v>
      </c>
      <c r="T249" s="15">
        <f t="shared" si="24"/>
        <v>0</v>
      </c>
      <c r="U249" s="15">
        <f t="shared" si="21"/>
        <v>0</v>
      </c>
    </row>
    <row r="250" spans="1:21">
      <c r="A250" s="56"/>
      <c r="B250" s="3"/>
      <c r="C250" s="216"/>
      <c r="D250" s="102"/>
      <c r="E250" s="102"/>
      <c r="F250" s="103"/>
      <c r="G250" s="131"/>
      <c r="H250" s="2"/>
      <c r="I250" s="107">
        <f>IF(F250="",SUMIF(Accounts!$A$10:$A$84,C250,Accounts!$D$10:$D$84),0)</f>
        <v>0</v>
      </c>
      <c r="J250" s="30">
        <f>IF(H250&lt;&gt;"",ROUND(H250*(1-F250-I250),2),IF(SETUP!$C$10&lt;&gt;"Y",0,IF(SUMIF(Accounts!A$10:A$84,C250,Accounts!Q$10:Q$84)=1,0,ROUND((D250-E250)*(1-F250-I250)/SETUP!$C$13,2))))</f>
        <v>0</v>
      </c>
      <c r="K250" s="14" t="str">
        <f>IF(SUM(C250:H250)=0,"",IF(T250=0,LOOKUP(C250,Accounts!$A$10:$A$84,Accounts!$B$10:$B$84),"Error!  Invalid Account Number"))</f>
        <v/>
      </c>
      <c r="L250" s="30">
        <f t="shared" si="20"/>
        <v>0</v>
      </c>
      <c r="M250" s="152">
        <f t="shared" si="23"/>
        <v>0</v>
      </c>
      <c r="N250" s="43"/>
      <c r="O250" s="92"/>
      <c r="P250" s="150"/>
      <c r="Q250" s="156">
        <f t="shared" si="25"/>
        <v>0</v>
      </c>
      <c r="R250" s="161">
        <f t="shared" si="22"/>
        <v>0</v>
      </c>
      <c r="S250" s="15">
        <f>SUMIF(Accounts!A$10:A$84,C250,Accounts!A$10:A$84)</f>
        <v>0</v>
      </c>
      <c r="T250" s="15">
        <f t="shared" si="24"/>
        <v>0</v>
      </c>
      <c r="U250" s="15">
        <f t="shared" si="21"/>
        <v>0</v>
      </c>
    </row>
    <row r="251" spans="1:21">
      <c r="A251" s="56"/>
      <c r="B251" s="3"/>
      <c r="C251" s="216"/>
      <c r="D251" s="102"/>
      <c r="E251" s="102"/>
      <c r="F251" s="103"/>
      <c r="G251" s="131"/>
      <c r="H251" s="2"/>
      <c r="I251" s="107">
        <f>IF(F251="",SUMIF(Accounts!$A$10:$A$84,C251,Accounts!$D$10:$D$84),0)</f>
        <v>0</v>
      </c>
      <c r="J251" s="30">
        <f>IF(H251&lt;&gt;"",ROUND(H251*(1-F251-I251),2),IF(SETUP!$C$10&lt;&gt;"Y",0,IF(SUMIF(Accounts!A$10:A$84,C251,Accounts!Q$10:Q$84)=1,0,ROUND((D251-E251)*(1-F251-I251)/SETUP!$C$13,2))))</f>
        <v>0</v>
      </c>
      <c r="K251" s="14" t="str">
        <f>IF(SUM(C251:H251)=0,"",IF(T251=0,LOOKUP(C251,Accounts!$A$10:$A$84,Accounts!$B$10:$B$84),"Error!  Invalid Account Number"))</f>
        <v/>
      </c>
      <c r="L251" s="30">
        <f t="shared" si="20"/>
        <v>0</v>
      </c>
      <c r="M251" s="152">
        <f t="shared" si="23"/>
        <v>0</v>
      </c>
      <c r="N251" s="43"/>
      <c r="O251" s="92"/>
      <c r="P251" s="150"/>
      <c r="Q251" s="156">
        <f t="shared" si="25"/>
        <v>0</v>
      </c>
      <c r="R251" s="161">
        <f t="shared" si="22"/>
        <v>0</v>
      </c>
      <c r="S251" s="15">
        <f>SUMIF(Accounts!A$10:A$84,C251,Accounts!A$10:A$84)</f>
        <v>0</v>
      </c>
      <c r="T251" s="15">
        <f t="shared" si="24"/>
        <v>0</v>
      </c>
      <c r="U251" s="15">
        <f t="shared" si="21"/>
        <v>0</v>
      </c>
    </row>
    <row r="252" spans="1:21">
      <c r="A252" s="56"/>
      <c r="B252" s="3"/>
      <c r="C252" s="216"/>
      <c r="D252" s="102"/>
      <c r="E252" s="102"/>
      <c r="F252" s="103"/>
      <c r="G252" s="131"/>
      <c r="H252" s="2"/>
      <c r="I252" s="107">
        <f>IF(F252="",SUMIF(Accounts!$A$10:$A$84,C252,Accounts!$D$10:$D$84),0)</f>
        <v>0</v>
      </c>
      <c r="J252" s="30">
        <f>IF(H252&lt;&gt;"",ROUND(H252*(1-F252-I252),2),IF(SETUP!$C$10&lt;&gt;"Y",0,IF(SUMIF(Accounts!A$10:A$84,C252,Accounts!Q$10:Q$84)=1,0,ROUND((D252-E252)*(1-F252-I252)/SETUP!$C$13,2))))</f>
        <v>0</v>
      </c>
      <c r="K252" s="14" t="str">
        <f>IF(SUM(C252:H252)=0,"",IF(T252=0,LOOKUP(C252,Accounts!$A$10:$A$84,Accounts!$B$10:$B$84),"Error!  Invalid Account Number"))</f>
        <v/>
      </c>
      <c r="L252" s="30">
        <f t="shared" si="20"/>
        <v>0</v>
      </c>
      <c r="M252" s="152">
        <f t="shared" si="23"/>
        <v>0</v>
      </c>
      <c r="N252" s="43"/>
      <c r="O252" s="92"/>
      <c r="P252" s="150"/>
      <c r="Q252" s="156">
        <f t="shared" si="25"/>
        <v>0</v>
      </c>
      <c r="R252" s="161">
        <f t="shared" si="22"/>
        <v>0</v>
      </c>
      <c r="S252" s="15">
        <f>SUMIF(Accounts!A$10:A$84,C252,Accounts!A$10:A$84)</f>
        <v>0</v>
      </c>
      <c r="T252" s="15">
        <f t="shared" si="24"/>
        <v>0</v>
      </c>
      <c r="U252" s="15">
        <f t="shared" si="21"/>
        <v>0</v>
      </c>
    </row>
    <row r="253" spans="1:21">
      <c r="A253" s="56"/>
      <c r="B253" s="3"/>
      <c r="C253" s="216"/>
      <c r="D253" s="102"/>
      <c r="E253" s="102"/>
      <c r="F253" s="103"/>
      <c r="G253" s="131"/>
      <c r="H253" s="2"/>
      <c r="I253" s="107">
        <f>IF(F253="",SUMIF(Accounts!$A$10:$A$84,C253,Accounts!$D$10:$D$84),0)</f>
        <v>0</v>
      </c>
      <c r="J253" s="30">
        <f>IF(H253&lt;&gt;"",ROUND(H253*(1-F253-I253),2),IF(SETUP!$C$10&lt;&gt;"Y",0,IF(SUMIF(Accounts!A$10:A$84,C253,Accounts!Q$10:Q$84)=1,0,ROUND((D253-E253)*(1-F253-I253)/SETUP!$C$13,2))))</f>
        <v>0</v>
      </c>
      <c r="K253" s="14" t="str">
        <f>IF(SUM(C253:H253)=0,"",IF(T253=0,LOOKUP(C253,Accounts!$A$10:$A$84,Accounts!$B$10:$B$84),"Error!  Invalid Account Number"))</f>
        <v/>
      </c>
      <c r="L253" s="30">
        <f t="shared" si="20"/>
        <v>0</v>
      </c>
      <c r="M253" s="152">
        <f t="shared" si="23"/>
        <v>0</v>
      </c>
      <c r="N253" s="43"/>
      <c r="O253" s="92"/>
      <c r="P253" s="150"/>
      <c r="Q253" s="156">
        <f t="shared" si="25"/>
        <v>0</v>
      </c>
      <c r="R253" s="161">
        <f t="shared" si="22"/>
        <v>0</v>
      </c>
      <c r="S253" s="15">
        <f>SUMIF(Accounts!A$10:A$84,C253,Accounts!A$10:A$84)</f>
        <v>0</v>
      </c>
      <c r="T253" s="15">
        <f t="shared" si="24"/>
        <v>0</v>
      </c>
      <c r="U253" s="15">
        <f t="shared" si="21"/>
        <v>0</v>
      </c>
    </row>
    <row r="254" spans="1:21">
      <c r="A254" s="56"/>
      <c r="B254" s="3"/>
      <c r="C254" s="216"/>
      <c r="D254" s="102"/>
      <c r="E254" s="102"/>
      <c r="F254" s="103"/>
      <c r="G254" s="131"/>
      <c r="H254" s="2"/>
      <c r="I254" s="107">
        <f>IF(F254="",SUMIF(Accounts!$A$10:$A$84,C254,Accounts!$D$10:$D$84),0)</f>
        <v>0</v>
      </c>
      <c r="J254" s="30">
        <f>IF(H254&lt;&gt;"",ROUND(H254*(1-F254-I254),2),IF(SETUP!$C$10&lt;&gt;"Y",0,IF(SUMIF(Accounts!A$10:A$84,C254,Accounts!Q$10:Q$84)=1,0,ROUND((D254-E254)*(1-F254-I254)/SETUP!$C$13,2))))</f>
        <v>0</v>
      </c>
      <c r="K254" s="14" t="str">
        <f>IF(SUM(C254:H254)=0,"",IF(T254=0,LOOKUP(C254,Accounts!$A$10:$A$84,Accounts!$B$10:$B$84),"Error!  Invalid Account Number"))</f>
        <v/>
      </c>
      <c r="L254" s="30">
        <f t="shared" si="20"/>
        <v>0</v>
      </c>
      <c r="M254" s="152">
        <f t="shared" si="23"/>
        <v>0</v>
      </c>
      <c r="N254" s="43"/>
      <c r="O254" s="92"/>
      <c r="P254" s="150"/>
      <c r="Q254" s="156">
        <f t="shared" si="25"/>
        <v>0</v>
      </c>
      <c r="R254" s="161">
        <f t="shared" si="22"/>
        <v>0</v>
      </c>
      <c r="S254" s="15">
        <f>SUMIF(Accounts!A$10:A$84,C254,Accounts!A$10:A$84)</f>
        <v>0</v>
      </c>
      <c r="T254" s="15">
        <f t="shared" si="24"/>
        <v>0</v>
      </c>
      <c r="U254" s="15">
        <f t="shared" si="21"/>
        <v>0</v>
      </c>
    </row>
    <row r="255" spans="1:21">
      <c r="A255" s="56"/>
      <c r="B255" s="3"/>
      <c r="C255" s="216"/>
      <c r="D255" s="102"/>
      <c r="E255" s="102"/>
      <c r="F255" s="103"/>
      <c r="G255" s="131"/>
      <c r="H255" s="2"/>
      <c r="I255" s="107">
        <f>IF(F255="",SUMIF(Accounts!$A$10:$A$84,C255,Accounts!$D$10:$D$84),0)</f>
        <v>0</v>
      </c>
      <c r="J255" s="30">
        <f>IF(H255&lt;&gt;"",ROUND(H255*(1-F255-I255),2),IF(SETUP!$C$10&lt;&gt;"Y",0,IF(SUMIF(Accounts!A$10:A$84,C255,Accounts!Q$10:Q$84)=1,0,ROUND((D255-E255)*(1-F255-I255)/SETUP!$C$13,2))))</f>
        <v>0</v>
      </c>
      <c r="K255" s="14" t="str">
        <f>IF(SUM(C255:H255)=0,"",IF(T255=0,LOOKUP(C255,Accounts!$A$10:$A$84,Accounts!$B$10:$B$84),"Error!  Invalid Account Number"))</f>
        <v/>
      </c>
      <c r="L255" s="30">
        <f t="shared" si="20"/>
        <v>0</v>
      </c>
      <c r="M255" s="152">
        <f t="shared" si="23"/>
        <v>0</v>
      </c>
      <c r="N255" s="43"/>
      <c r="O255" s="92"/>
      <c r="P255" s="150"/>
      <c r="Q255" s="156">
        <f t="shared" si="25"/>
        <v>0</v>
      </c>
      <c r="R255" s="161">
        <f t="shared" si="22"/>
        <v>0</v>
      </c>
      <c r="S255" s="15">
        <f>SUMIF(Accounts!A$10:A$84,C255,Accounts!A$10:A$84)</f>
        <v>0</v>
      </c>
      <c r="T255" s="15">
        <f t="shared" si="24"/>
        <v>0</v>
      </c>
      <c r="U255" s="15">
        <f t="shared" si="21"/>
        <v>0</v>
      </c>
    </row>
    <row r="256" spans="1:21">
      <c r="A256" s="56"/>
      <c r="B256" s="3"/>
      <c r="C256" s="216"/>
      <c r="D256" s="102"/>
      <c r="E256" s="102"/>
      <c r="F256" s="103"/>
      <c r="G256" s="131"/>
      <c r="H256" s="2"/>
      <c r="I256" s="107">
        <f>IF(F256="",SUMIF(Accounts!$A$10:$A$84,C256,Accounts!$D$10:$D$84),0)</f>
        <v>0</v>
      </c>
      <c r="J256" s="30">
        <f>IF(H256&lt;&gt;"",ROUND(H256*(1-F256-I256),2),IF(SETUP!$C$10&lt;&gt;"Y",0,IF(SUMIF(Accounts!A$10:A$84,C256,Accounts!Q$10:Q$84)=1,0,ROUND((D256-E256)*(1-F256-I256)/SETUP!$C$13,2))))</f>
        <v>0</v>
      </c>
      <c r="K256" s="14" t="str">
        <f>IF(SUM(C256:H256)=0,"",IF(T256=0,LOOKUP(C256,Accounts!$A$10:$A$84,Accounts!$B$10:$B$84),"Error!  Invalid Account Number"))</f>
        <v/>
      </c>
      <c r="L256" s="30">
        <f t="shared" si="20"/>
        <v>0</v>
      </c>
      <c r="M256" s="152">
        <f t="shared" si="23"/>
        <v>0</v>
      </c>
      <c r="N256" s="43"/>
      <c r="O256" s="92"/>
      <c r="P256" s="150"/>
      <c r="Q256" s="156">
        <f t="shared" si="25"/>
        <v>0</v>
      </c>
      <c r="R256" s="161">
        <f t="shared" si="22"/>
        <v>0</v>
      </c>
      <c r="S256" s="15">
        <f>SUMIF(Accounts!A$10:A$84,C256,Accounts!A$10:A$84)</f>
        <v>0</v>
      </c>
      <c r="T256" s="15">
        <f t="shared" si="24"/>
        <v>0</v>
      </c>
      <c r="U256" s="15">
        <f t="shared" si="21"/>
        <v>0</v>
      </c>
    </row>
    <row r="257" spans="1:21">
      <c r="A257" s="56"/>
      <c r="B257" s="3"/>
      <c r="C257" s="216"/>
      <c r="D257" s="102"/>
      <c r="E257" s="102"/>
      <c r="F257" s="103"/>
      <c r="G257" s="131"/>
      <c r="H257" s="2"/>
      <c r="I257" s="107">
        <f>IF(F257="",SUMIF(Accounts!$A$10:$A$84,C257,Accounts!$D$10:$D$84),0)</f>
        <v>0</v>
      </c>
      <c r="J257" s="30">
        <f>IF(H257&lt;&gt;"",ROUND(H257*(1-F257-I257),2),IF(SETUP!$C$10&lt;&gt;"Y",0,IF(SUMIF(Accounts!A$10:A$84,C257,Accounts!Q$10:Q$84)=1,0,ROUND((D257-E257)*(1-F257-I257)/SETUP!$C$13,2))))</f>
        <v>0</v>
      </c>
      <c r="K257" s="14" t="str">
        <f>IF(SUM(C257:H257)=0,"",IF(T257=0,LOOKUP(C257,Accounts!$A$10:$A$84,Accounts!$B$10:$B$84),"Error!  Invalid Account Number"))</f>
        <v/>
      </c>
      <c r="L257" s="30">
        <f t="shared" si="20"/>
        <v>0</v>
      </c>
      <c r="M257" s="152">
        <f t="shared" si="23"/>
        <v>0</v>
      </c>
      <c r="N257" s="43"/>
      <c r="O257" s="92"/>
      <c r="P257" s="150"/>
      <c r="Q257" s="156">
        <f t="shared" si="25"/>
        <v>0</v>
      </c>
      <c r="R257" s="161">
        <f t="shared" si="22"/>
        <v>0</v>
      </c>
      <c r="S257" s="15">
        <f>SUMIF(Accounts!A$10:A$84,C257,Accounts!A$10:A$84)</f>
        <v>0</v>
      </c>
      <c r="T257" s="15">
        <f t="shared" si="24"/>
        <v>0</v>
      </c>
      <c r="U257" s="15">
        <f t="shared" si="21"/>
        <v>0</v>
      </c>
    </row>
    <row r="258" spans="1:21">
      <c r="A258" s="56"/>
      <c r="B258" s="3"/>
      <c r="C258" s="216"/>
      <c r="D258" s="102"/>
      <c r="E258" s="102"/>
      <c r="F258" s="103"/>
      <c r="G258" s="131"/>
      <c r="H258" s="2"/>
      <c r="I258" s="107">
        <f>IF(F258="",SUMIF(Accounts!$A$10:$A$84,C258,Accounts!$D$10:$D$84),0)</f>
        <v>0</v>
      </c>
      <c r="J258" s="30">
        <f>IF(H258&lt;&gt;"",ROUND(H258*(1-F258-I258),2),IF(SETUP!$C$10&lt;&gt;"Y",0,IF(SUMIF(Accounts!A$10:A$84,C258,Accounts!Q$10:Q$84)=1,0,ROUND((D258-E258)*(1-F258-I258)/SETUP!$C$13,2))))</f>
        <v>0</v>
      </c>
      <c r="K258" s="14" t="str">
        <f>IF(SUM(C258:H258)=0,"",IF(T258=0,LOOKUP(C258,Accounts!$A$10:$A$84,Accounts!$B$10:$B$84),"Error!  Invalid Account Number"))</f>
        <v/>
      </c>
      <c r="L258" s="30">
        <f t="shared" si="20"/>
        <v>0</v>
      </c>
      <c r="M258" s="152">
        <f t="shared" si="23"/>
        <v>0</v>
      </c>
      <c r="N258" s="43"/>
      <c r="O258" s="92"/>
      <c r="P258" s="150"/>
      <c r="Q258" s="156">
        <f t="shared" si="25"/>
        <v>0</v>
      </c>
      <c r="R258" s="161">
        <f t="shared" si="22"/>
        <v>0</v>
      </c>
      <c r="S258" s="15">
        <f>SUMIF(Accounts!A$10:A$84,C258,Accounts!A$10:A$84)</f>
        <v>0</v>
      </c>
      <c r="T258" s="15">
        <f t="shared" si="24"/>
        <v>0</v>
      </c>
      <c r="U258" s="15">
        <f t="shared" si="21"/>
        <v>0</v>
      </c>
    </row>
    <row r="259" spans="1:21">
      <c r="A259" s="56"/>
      <c r="B259" s="3"/>
      <c r="C259" s="216"/>
      <c r="D259" s="102"/>
      <c r="E259" s="102"/>
      <c r="F259" s="103"/>
      <c r="G259" s="131"/>
      <c r="H259" s="2"/>
      <c r="I259" s="107">
        <f>IF(F259="",SUMIF(Accounts!$A$10:$A$84,C259,Accounts!$D$10:$D$84),0)</f>
        <v>0</v>
      </c>
      <c r="J259" s="30">
        <f>IF(H259&lt;&gt;"",ROUND(H259*(1-F259-I259),2),IF(SETUP!$C$10&lt;&gt;"Y",0,IF(SUMIF(Accounts!A$10:A$84,C259,Accounts!Q$10:Q$84)=1,0,ROUND((D259-E259)*(1-F259-I259)/SETUP!$C$13,2))))</f>
        <v>0</v>
      </c>
      <c r="K259" s="14" t="str">
        <f>IF(SUM(C259:H259)=0,"",IF(T259=0,LOOKUP(C259,Accounts!$A$10:$A$84,Accounts!$B$10:$B$84),"Error!  Invalid Account Number"))</f>
        <v/>
      </c>
      <c r="L259" s="30">
        <f t="shared" si="20"/>
        <v>0</v>
      </c>
      <c r="M259" s="152">
        <f t="shared" si="23"/>
        <v>0</v>
      </c>
      <c r="N259" s="43"/>
      <c r="O259" s="92"/>
      <c r="P259" s="150"/>
      <c r="Q259" s="156">
        <f t="shared" si="25"/>
        <v>0</v>
      </c>
      <c r="R259" s="161">
        <f t="shared" si="22"/>
        <v>0</v>
      </c>
      <c r="S259" s="15">
        <f>SUMIF(Accounts!A$10:A$84,C259,Accounts!A$10:A$84)</f>
        <v>0</v>
      </c>
      <c r="T259" s="15">
        <f t="shared" si="24"/>
        <v>0</v>
      </c>
      <c r="U259" s="15">
        <f t="shared" si="21"/>
        <v>0</v>
      </c>
    </row>
    <row r="260" spans="1:21">
      <c r="A260" s="56"/>
      <c r="B260" s="3"/>
      <c r="C260" s="216"/>
      <c r="D260" s="102"/>
      <c r="E260" s="102"/>
      <c r="F260" s="103"/>
      <c r="G260" s="131"/>
      <c r="H260" s="2"/>
      <c r="I260" s="107">
        <f>IF(F260="",SUMIF(Accounts!$A$10:$A$84,C260,Accounts!$D$10:$D$84),0)</f>
        <v>0</v>
      </c>
      <c r="J260" s="30">
        <f>IF(H260&lt;&gt;"",ROUND(H260*(1-F260-I260),2),IF(SETUP!$C$10&lt;&gt;"Y",0,IF(SUMIF(Accounts!A$10:A$84,C260,Accounts!Q$10:Q$84)=1,0,ROUND((D260-E260)*(1-F260-I260)/SETUP!$C$13,2))))</f>
        <v>0</v>
      </c>
      <c r="K260" s="14" t="str">
        <f>IF(SUM(C260:H260)=0,"",IF(T260=0,LOOKUP(C260,Accounts!$A$10:$A$84,Accounts!$B$10:$B$84),"Error!  Invalid Account Number"))</f>
        <v/>
      </c>
      <c r="L260" s="30">
        <f t="shared" si="20"/>
        <v>0</v>
      </c>
      <c r="M260" s="152">
        <f t="shared" si="23"/>
        <v>0</v>
      </c>
      <c r="N260" s="43"/>
      <c r="O260" s="92"/>
      <c r="P260" s="150"/>
      <c r="Q260" s="156">
        <f t="shared" si="25"/>
        <v>0</v>
      </c>
      <c r="R260" s="161">
        <f t="shared" si="22"/>
        <v>0</v>
      </c>
      <c r="S260" s="15">
        <f>SUMIF(Accounts!A$10:A$84,C260,Accounts!A$10:A$84)</f>
        <v>0</v>
      </c>
      <c r="T260" s="15">
        <f t="shared" si="24"/>
        <v>0</v>
      </c>
      <c r="U260" s="15">
        <f t="shared" si="21"/>
        <v>0</v>
      </c>
    </row>
    <row r="261" spans="1:21">
      <c r="A261" s="56"/>
      <c r="B261" s="3"/>
      <c r="C261" s="216"/>
      <c r="D261" s="102"/>
      <c r="E261" s="102"/>
      <c r="F261" s="103"/>
      <c r="G261" s="131"/>
      <c r="H261" s="2"/>
      <c r="I261" s="107">
        <f>IF(F261="",SUMIF(Accounts!$A$10:$A$84,C261,Accounts!$D$10:$D$84),0)</f>
        <v>0</v>
      </c>
      <c r="J261" s="30">
        <f>IF(H261&lt;&gt;"",ROUND(H261*(1-F261-I261),2),IF(SETUP!$C$10&lt;&gt;"Y",0,IF(SUMIF(Accounts!A$10:A$84,C261,Accounts!Q$10:Q$84)=1,0,ROUND((D261-E261)*(1-F261-I261)/SETUP!$C$13,2))))</f>
        <v>0</v>
      </c>
      <c r="K261" s="14" t="str">
        <f>IF(SUM(C261:H261)=0,"",IF(T261=0,LOOKUP(C261,Accounts!$A$10:$A$84,Accounts!$B$10:$B$84),"Error!  Invalid Account Number"))</f>
        <v/>
      </c>
      <c r="L261" s="30">
        <f t="shared" si="20"/>
        <v>0</v>
      </c>
      <c r="M261" s="152">
        <f t="shared" si="23"/>
        <v>0</v>
      </c>
      <c r="N261" s="43"/>
      <c r="O261" s="92"/>
      <c r="P261" s="150"/>
      <c r="Q261" s="156">
        <f t="shared" si="25"/>
        <v>0</v>
      </c>
      <c r="R261" s="161">
        <f t="shared" si="22"/>
        <v>0</v>
      </c>
      <c r="S261" s="15">
        <f>SUMIF(Accounts!A$10:A$84,C261,Accounts!A$10:A$84)</f>
        <v>0</v>
      </c>
      <c r="T261" s="15">
        <f t="shared" si="24"/>
        <v>0</v>
      </c>
      <c r="U261" s="15">
        <f t="shared" si="21"/>
        <v>0</v>
      </c>
    </row>
    <row r="262" spans="1:21">
      <c r="A262" s="56"/>
      <c r="B262" s="3"/>
      <c r="C262" s="216"/>
      <c r="D262" s="102"/>
      <c r="E262" s="102"/>
      <c r="F262" s="103"/>
      <c r="G262" s="131"/>
      <c r="H262" s="2"/>
      <c r="I262" s="107">
        <f>IF(F262="",SUMIF(Accounts!$A$10:$A$84,C262,Accounts!$D$10:$D$84),0)</f>
        <v>0</v>
      </c>
      <c r="J262" s="30">
        <f>IF(H262&lt;&gt;"",ROUND(H262*(1-F262-I262),2),IF(SETUP!$C$10&lt;&gt;"Y",0,IF(SUMIF(Accounts!A$10:A$84,C262,Accounts!Q$10:Q$84)=1,0,ROUND((D262-E262)*(1-F262-I262)/SETUP!$C$13,2))))</f>
        <v>0</v>
      </c>
      <c r="K262" s="14" t="str">
        <f>IF(SUM(C262:H262)=0,"",IF(T262=0,LOOKUP(C262,Accounts!$A$10:$A$84,Accounts!$B$10:$B$84),"Error!  Invalid Account Number"))</f>
        <v/>
      </c>
      <c r="L262" s="30">
        <f t="shared" si="20"/>
        <v>0</v>
      </c>
      <c r="M262" s="152">
        <f t="shared" si="23"/>
        <v>0</v>
      </c>
      <c r="N262" s="43"/>
      <c r="O262" s="92"/>
      <c r="P262" s="150"/>
      <c r="Q262" s="156">
        <f t="shared" si="25"/>
        <v>0</v>
      </c>
      <c r="R262" s="161">
        <f t="shared" si="22"/>
        <v>0</v>
      </c>
      <c r="S262" s="15">
        <f>SUMIF(Accounts!A$10:A$84,C262,Accounts!A$10:A$84)</f>
        <v>0</v>
      </c>
      <c r="T262" s="15">
        <f t="shared" si="24"/>
        <v>0</v>
      </c>
      <c r="U262" s="15">
        <f t="shared" si="21"/>
        <v>0</v>
      </c>
    </row>
    <row r="263" spans="1:21">
      <c r="A263" s="56"/>
      <c r="B263" s="3"/>
      <c r="C263" s="216"/>
      <c r="D263" s="102"/>
      <c r="E263" s="102"/>
      <c r="F263" s="103"/>
      <c r="G263" s="131"/>
      <c r="H263" s="2"/>
      <c r="I263" s="107">
        <f>IF(F263="",SUMIF(Accounts!$A$10:$A$84,C263,Accounts!$D$10:$D$84),0)</f>
        <v>0</v>
      </c>
      <c r="J263" s="30">
        <f>IF(H263&lt;&gt;"",ROUND(H263*(1-F263-I263),2),IF(SETUP!$C$10&lt;&gt;"Y",0,IF(SUMIF(Accounts!A$10:A$84,C263,Accounts!Q$10:Q$84)=1,0,ROUND((D263-E263)*(1-F263-I263)/SETUP!$C$13,2))))</f>
        <v>0</v>
      </c>
      <c r="K263" s="14" t="str">
        <f>IF(SUM(C263:H263)=0,"",IF(T263=0,LOOKUP(C263,Accounts!$A$10:$A$84,Accounts!$B$10:$B$84),"Error!  Invalid Account Number"))</f>
        <v/>
      </c>
      <c r="L263" s="30">
        <f t="shared" si="20"/>
        <v>0</v>
      </c>
      <c r="M263" s="152">
        <f t="shared" si="23"/>
        <v>0</v>
      </c>
      <c r="N263" s="43"/>
      <c r="O263" s="92"/>
      <c r="P263" s="150"/>
      <c r="Q263" s="156">
        <f t="shared" si="25"/>
        <v>0</v>
      </c>
      <c r="R263" s="161">
        <f t="shared" si="22"/>
        <v>0</v>
      </c>
      <c r="S263" s="15">
        <f>SUMIF(Accounts!A$10:A$84,C263,Accounts!A$10:A$84)</f>
        <v>0</v>
      </c>
      <c r="T263" s="15">
        <f t="shared" si="24"/>
        <v>0</v>
      </c>
      <c r="U263" s="15">
        <f t="shared" si="21"/>
        <v>0</v>
      </c>
    </row>
    <row r="264" spans="1:21">
      <c r="A264" s="56"/>
      <c r="B264" s="3"/>
      <c r="C264" s="216"/>
      <c r="D264" s="102"/>
      <c r="E264" s="102"/>
      <c r="F264" s="103"/>
      <c r="G264" s="131"/>
      <c r="H264" s="2"/>
      <c r="I264" s="107">
        <f>IF(F264="",SUMIF(Accounts!$A$10:$A$84,C264,Accounts!$D$10:$D$84),0)</f>
        <v>0</v>
      </c>
      <c r="J264" s="30">
        <f>IF(H264&lt;&gt;"",ROUND(H264*(1-F264-I264),2),IF(SETUP!$C$10&lt;&gt;"Y",0,IF(SUMIF(Accounts!A$10:A$84,C264,Accounts!Q$10:Q$84)=1,0,ROUND((D264-E264)*(1-F264-I264)/SETUP!$C$13,2))))</f>
        <v>0</v>
      </c>
      <c r="K264" s="14" t="str">
        <f>IF(SUM(C264:H264)=0,"",IF(T264=0,LOOKUP(C264,Accounts!$A$10:$A$84,Accounts!$B$10:$B$84),"Error!  Invalid Account Number"))</f>
        <v/>
      </c>
      <c r="L264" s="30">
        <f t="shared" ref="L264:L327" si="26">D264-E264-J264-M264</f>
        <v>0</v>
      </c>
      <c r="M264" s="152">
        <f t="shared" si="23"/>
        <v>0</v>
      </c>
      <c r="N264" s="43"/>
      <c r="O264" s="92"/>
      <c r="P264" s="150"/>
      <c r="Q264" s="156">
        <f t="shared" si="25"/>
        <v>0</v>
      </c>
      <c r="R264" s="161">
        <f t="shared" si="22"/>
        <v>0</v>
      </c>
      <c r="S264" s="15">
        <f>SUMIF(Accounts!A$10:A$84,C264,Accounts!A$10:A$84)</f>
        <v>0</v>
      </c>
      <c r="T264" s="15">
        <f t="shared" si="24"/>
        <v>0</v>
      </c>
      <c r="U264" s="15">
        <f t="shared" ref="U264:U327" si="27">IF(OR(AND(D264-E264&lt;0,J264&gt;0),AND(D264-E264&gt;0,J264&lt;0)),1,0)</f>
        <v>0</v>
      </c>
    </row>
    <row r="265" spans="1:21">
      <c r="A265" s="56"/>
      <c r="B265" s="3"/>
      <c r="C265" s="216"/>
      <c r="D265" s="102"/>
      <c r="E265" s="102"/>
      <c r="F265" s="103"/>
      <c r="G265" s="131"/>
      <c r="H265" s="2"/>
      <c r="I265" s="107">
        <f>IF(F265="",SUMIF(Accounts!$A$10:$A$84,C265,Accounts!$D$10:$D$84),0)</f>
        <v>0</v>
      </c>
      <c r="J265" s="30">
        <f>IF(H265&lt;&gt;"",ROUND(H265*(1-F265-I265),2),IF(SETUP!$C$10&lt;&gt;"Y",0,IF(SUMIF(Accounts!A$10:A$84,C265,Accounts!Q$10:Q$84)=1,0,ROUND((D265-E265)*(1-F265-I265)/SETUP!$C$13,2))))</f>
        <v>0</v>
      </c>
      <c r="K265" s="14" t="str">
        <f>IF(SUM(C265:H265)=0,"",IF(T265=0,LOOKUP(C265,Accounts!$A$10:$A$84,Accounts!$B$10:$B$84),"Error!  Invalid Account Number"))</f>
        <v/>
      </c>
      <c r="L265" s="30">
        <f t="shared" si="26"/>
        <v>0</v>
      </c>
      <c r="M265" s="152">
        <f t="shared" si="23"/>
        <v>0</v>
      </c>
      <c r="N265" s="43"/>
      <c r="O265" s="92"/>
      <c r="P265" s="150"/>
      <c r="Q265" s="156">
        <f t="shared" si="25"/>
        <v>0</v>
      </c>
      <c r="R265" s="161">
        <f t="shared" ref="R265:R328" si="28">J265+Q265</f>
        <v>0</v>
      </c>
      <c r="S265" s="15">
        <f>SUMIF(Accounts!A$10:A$84,C265,Accounts!A$10:A$84)</f>
        <v>0</v>
      </c>
      <c r="T265" s="15">
        <f t="shared" si="24"/>
        <v>0</v>
      </c>
      <c r="U265" s="15">
        <f t="shared" si="27"/>
        <v>0</v>
      </c>
    </row>
    <row r="266" spans="1:21">
      <c r="A266" s="56"/>
      <c r="B266" s="3"/>
      <c r="C266" s="216"/>
      <c r="D266" s="102"/>
      <c r="E266" s="102"/>
      <c r="F266" s="103"/>
      <c r="G266" s="131"/>
      <c r="H266" s="2"/>
      <c r="I266" s="107">
        <f>IF(F266="",SUMIF(Accounts!$A$10:$A$84,C266,Accounts!$D$10:$D$84),0)</f>
        <v>0</v>
      </c>
      <c r="J266" s="30">
        <f>IF(H266&lt;&gt;"",ROUND(H266*(1-F266-I266),2),IF(SETUP!$C$10&lt;&gt;"Y",0,IF(SUMIF(Accounts!A$10:A$84,C266,Accounts!Q$10:Q$84)=1,0,ROUND((D266-E266)*(1-F266-I266)/SETUP!$C$13,2))))</f>
        <v>0</v>
      </c>
      <c r="K266" s="14" t="str">
        <f>IF(SUM(C266:H266)=0,"",IF(T266=0,LOOKUP(C266,Accounts!$A$10:$A$84,Accounts!$B$10:$B$84),"Error!  Invalid Account Number"))</f>
        <v/>
      </c>
      <c r="L266" s="30">
        <f t="shared" si="26"/>
        <v>0</v>
      </c>
      <c r="M266" s="152">
        <f t="shared" ref="M266:M329" si="29">ROUND((D266-E266)*(F266+I266),2)</f>
        <v>0</v>
      </c>
      <c r="N266" s="43"/>
      <c r="O266" s="92"/>
      <c r="P266" s="150"/>
      <c r="Q266" s="156">
        <f t="shared" si="25"/>
        <v>0</v>
      </c>
      <c r="R266" s="161">
        <f t="shared" si="28"/>
        <v>0</v>
      </c>
      <c r="S266" s="15">
        <f>SUMIF(Accounts!A$10:A$84,C266,Accounts!A$10:A$84)</f>
        <v>0</v>
      </c>
      <c r="T266" s="15">
        <f t="shared" ref="T266:T329" si="30">IF(AND(SUM(D266:H266)&lt;&gt;0,C266=0),1,IF(S266=C266,0,1))</f>
        <v>0</v>
      </c>
      <c r="U266" s="15">
        <f t="shared" si="27"/>
        <v>0</v>
      </c>
    </row>
    <row r="267" spans="1:21">
      <c r="A267" s="56"/>
      <c r="B267" s="3"/>
      <c r="C267" s="216"/>
      <c r="D267" s="102"/>
      <c r="E267" s="102"/>
      <c r="F267" s="103"/>
      <c r="G267" s="131"/>
      <c r="H267" s="2"/>
      <c r="I267" s="107">
        <f>IF(F267="",SUMIF(Accounts!$A$10:$A$84,C267,Accounts!$D$10:$D$84),0)</f>
        <v>0</v>
      </c>
      <c r="J267" s="30">
        <f>IF(H267&lt;&gt;"",ROUND(H267*(1-F267-I267),2),IF(SETUP!$C$10&lt;&gt;"Y",0,IF(SUMIF(Accounts!A$10:A$84,C267,Accounts!Q$10:Q$84)=1,0,ROUND((D267-E267)*(1-F267-I267)/SETUP!$C$13,2))))</f>
        <v>0</v>
      </c>
      <c r="K267" s="14" t="str">
        <f>IF(SUM(C267:H267)=0,"",IF(T267=0,LOOKUP(C267,Accounts!$A$10:$A$84,Accounts!$B$10:$B$84),"Error!  Invalid Account Number"))</f>
        <v/>
      </c>
      <c r="L267" s="30">
        <f t="shared" si="26"/>
        <v>0</v>
      </c>
      <c r="M267" s="152">
        <f t="shared" si="29"/>
        <v>0</v>
      </c>
      <c r="N267" s="43"/>
      <c r="O267" s="92"/>
      <c r="P267" s="150"/>
      <c r="Q267" s="156">
        <f t="shared" ref="Q267:Q330" si="31">IF(AND(C267&gt;=101,C267&lt;=120),-J267,0)</f>
        <v>0</v>
      </c>
      <c r="R267" s="161">
        <f t="shared" si="28"/>
        <v>0</v>
      </c>
      <c r="S267" s="15">
        <f>SUMIF(Accounts!A$10:A$84,C267,Accounts!A$10:A$84)</f>
        <v>0</v>
      </c>
      <c r="T267" s="15">
        <f t="shared" si="30"/>
        <v>0</v>
      </c>
      <c r="U267" s="15">
        <f t="shared" si="27"/>
        <v>0</v>
      </c>
    </row>
    <row r="268" spans="1:21">
      <c r="A268" s="56"/>
      <c r="B268" s="3"/>
      <c r="C268" s="216"/>
      <c r="D268" s="102"/>
      <c r="E268" s="102"/>
      <c r="F268" s="103"/>
      <c r="G268" s="131"/>
      <c r="H268" s="2"/>
      <c r="I268" s="107">
        <f>IF(F268="",SUMIF(Accounts!$A$10:$A$84,C268,Accounts!$D$10:$D$84),0)</f>
        <v>0</v>
      </c>
      <c r="J268" s="30">
        <f>IF(H268&lt;&gt;"",ROUND(H268*(1-F268-I268),2),IF(SETUP!$C$10&lt;&gt;"Y",0,IF(SUMIF(Accounts!A$10:A$84,C268,Accounts!Q$10:Q$84)=1,0,ROUND((D268-E268)*(1-F268-I268)/SETUP!$C$13,2))))</f>
        <v>0</v>
      </c>
      <c r="K268" s="14" t="str">
        <f>IF(SUM(C268:H268)=0,"",IF(T268=0,LOOKUP(C268,Accounts!$A$10:$A$84,Accounts!$B$10:$B$84),"Error!  Invalid Account Number"))</f>
        <v/>
      </c>
      <c r="L268" s="30">
        <f t="shared" si="26"/>
        <v>0</v>
      </c>
      <c r="M268" s="152">
        <f t="shared" si="29"/>
        <v>0</v>
      </c>
      <c r="N268" s="43"/>
      <c r="O268" s="92"/>
      <c r="P268" s="150"/>
      <c r="Q268" s="156">
        <f t="shared" si="31"/>
        <v>0</v>
      </c>
      <c r="R268" s="161">
        <f t="shared" si="28"/>
        <v>0</v>
      </c>
      <c r="S268" s="15">
        <f>SUMIF(Accounts!A$10:A$84,C268,Accounts!A$10:A$84)</f>
        <v>0</v>
      </c>
      <c r="T268" s="15">
        <f t="shared" si="30"/>
        <v>0</v>
      </c>
      <c r="U268" s="15">
        <f t="shared" si="27"/>
        <v>0</v>
      </c>
    </row>
    <row r="269" spans="1:21">
      <c r="A269" s="56"/>
      <c r="B269" s="3"/>
      <c r="C269" s="216"/>
      <c r="D269" s="102"/>
      <c r="E269" s="102"/>
      <c r="F269" s="103"/>
      <c r="G269" s="131"/>
      <c r="H269" s="2"/>
      <c r="I269" s="107">
        <f>IF(F269="",SUMIF(Accounts!$A$10:$A$84,C269,Accounts!$D$10:$D$84),0)</f>
        <v>0</v>
      </c>
      <c r="J269" s="30">
        <f>IF(H269&lt;&gt;"",ROUND(H269*(1-F269-I269),2),IF(SETUP!$C$10&lt;&gt;"Y",0,IF(SUMIF(Accounts!A$10:A$84,C269,Accounts!Q$10:Q$84)=1,0,ROUND((D269-E269)*(1-F269-I269)/SETUP!$C$13,2))))</f>
        <v>0</v>
      </c>
      <c r="K269" s="14" t="str">
        <f>IF(SUM(C269:H269)=0,"",IF(T269=0,LOOKUP(C269,Accounts!$A$10:$A$84,Accounts!$B$10:$B$84),"Error!  Invalid Account Number"))</f>
        <v/>
      </c>
      <c r="L269" s="30">
        <f t="shared" si="26"/>
        <v>0</v>
      </c>
      <c r="M269" s="152">
        <f t="shared" si="29"/>
        <v>0</v>
      </c>
      <c r="N269" s="43"/>
      <c r="O269" s="92"/>
      <c r="P269" s="150"/>
      <c r="Q269" s="156">
        <f t="shared" si="31"/>
        <v>0</v>
      </c>
      <c r="R269" s="161">
        <f t="shared" si="28"/>
        <v>0</v>
      </c>
      <c r="S269" s="15">
        <f>SUMIF(Accounts!A$10:A$84,C269,Accounts!A$10:A$84)</f>
        <v>0</v>
      </c>
      <c r="T269" s="15">
        <f t="shared" si="30"/>
        <v>0</v>
      </c>
      <c r="U269" s="15">
        <f t="shared" si="27"/>
        <v>0</v>
      </c>
    </row>
    <row r="270" spans="1:21">
      <c r="A270" s="56"/>
      <c r="B270" s="3"/>
      <c r="C270" s="216"/>
      <c r="D270" s="102"/>
      <c r="E270" s="102"/>
      <c r="F270" s="103"/>
      <c r="G270" s="131"/>
      <c r="H270" s="2"/>
      <c r="I270" s="107">
        <f>IF(F270="",SUMIF(Accounts!$A$10:$A$84,C270,Accounts!$D$10:$D$84),0)</f>
        <v>0</v>
      </c>
      <c r="J270" s="30">
        <f>IF(H270&lt;&gt;"",ROUND(H270*(1-F270-I270),2),IF(SETUP!$C$10&lt;&gt;"Y",0,IF(SUMIF(Accounts!A$10:A$84,C270,Accounts!Q$10:Q$84)=1,0,ROUND((D270-E270)*(1-F270-I270)/SETUP!$C$13,2))))</f>
        <v>0</v>
      </c>
      <c r="K270" s="14" t="str">
        <f>IF(SUM(C270:H270)=0,"",IF(T270=0,LOOKUP(C270,Accounts!$A$10:$A$84,Accounts!$B$10:$B$84),"Error!  Invalid Account Number"))</f>
        <v/>
      </c>
      <c r="L270" s="30">
        <f t="shared" si="26"/>
        <v>0</v>
      </c>
      <c r="M270" s="152">
        <f t="shared" si="29"/>
        <v>0</v>
      </c>
      <c r="N270" s="43"/>
      <c r="O270" s="92"/>
      <c r="P270" s="150"/>
      <c r="Q270" s="156">
        <f t="shared" si="31"/>
        <v>0</v>
      </c>
      <c r="R270" s="161">
        <f t="shared" si="28"/>
        <v>0</v>
      </c>
      <c r="S270" s="15">
        <f>SUMIF(Accounts!A$10:A$84,C270,Accounts!A$10:A$84)</f>
        <v>0</v>
      </c>
      <c r="T270" s="15">
        <f t="shared" si="30"/>
        <v>0</v>
      </c>
      <c r="U270" s="15">
        <f t="shared" si="27"/>
        <v>0</v>
      </c>
    </row>
    <row r="271" spans="1:21">
      <c r="A271" s="56"/>
      <c r="B271" s="3"/>
      <c r="C271" s="216"/>
      <c r="D271" s="102"/>
      <c r="E271" s="102"/>
      <c r="F271" s="103"/>
      <c r="G271" s="131"/>
      <c r="H271" s="2"/>
      <c r="I271" s="107">
        <f>IF(F271="",SUMIF(Accounts!$A$10:$A$84,C271,Accounts!$D$10:$D$84),0)</f>
        <v>0</v>
      </c>
      <c r="J271" s="30">
        <f>IF(H271&lt;&gt;"",ROUND(H271*(1-F271-I271),2),IF(SETUP!$C$10&lt;&gt;"Y",0,IF(SUMIF(Accounts!A$10:A$84,C271,Accounts!Q$10:Q$84)=1,0,ROUND((D271-E271)*(1-F271-I271)/SETUP!$C$13,2))))</f>
        <v>0</v>
      </c>
      <c r="K271" s="14" t="str">
        <f>IF(SUM(C271:H271)=0,"",IF(T271=0,LOOKUP(C271,Accounts!$A$10:$A$84,Accounts!$B$10:$B$84),"Error!  Invalid Account Number"))</f>
        <v/>
      </c>
      <c r="L271" s="30">
        <f t="shared" si="26"/>
        <v>0</v>
      </c>
      <c r="M271" s="152">
        <f t="shared" si="29"/>
        <v>0</v>
      </c>
      <c r="N271" s="43"/>
      <c r="O271" s="92"/>
      <c r="P271" s="150"/>
      <c r="Q271" s="156">
        <f t="shared" si="31"/>
        <v>0</v>
      </c>
      <c r="R271" s="161">
        <f t="shared" si="28"/>
        <v>0</v>
      </c>
      <c r="S271" s="15">
        <f>SUMIF(Accounts!A$10:A$84,C271,Accounts!A$10:A$84)</f>
        <v>0</v>
      </c>
      <c r="T271" s="15">
        <f t="shared" si="30"/>
        <v>0</v>
      </c>
      <c r="U271" s="15">
        <f t="shared" si="27"/>
        <v>0</v>
      </c>
    </row>
    <row r="272" spans="1:21">
      <c r="A272" s="56"/>
      <c r="B272" s="3"/>
      <c r="C272" s="216"/>
      <c r="D272" s="102"/>
      <c r="E272" s="102"/>
      <c r="F272" s="103"/>
      <c r="G272" s="131"/>
      <c r="H272" s="2"/>
      <c r="I272" s="107">
        <f>IF(F272="",SUMIF(Accounts!$A$10:$A$84,C272,Accounts!$D$10:$D$84),0)</f>
        <v>0</v>
      </c>
      <c r="J272" s="30">
        <f>IF(H272&lt;&gt;"",ROUND(H272*(1-F272-I272),2),IF(SETUP!$C$10&lt;&gt;"Y",0,IF(SUMIF(Accounts!A$10:A$84,C272,Accounts!Q$10:Q$84)=1,0,ROUND((D272-E272)*(1-F272-I272)/SETUP!$C$13,2))))</f>
        <v>0</v>
      </c>
      <c r="K272" s="14" t="str">
        <f>IF(SUM(C272:H272)=0,"",IF(T272=0,LOOKUP(C272,Accounts!$A$10:$A$84,Accounts!$B$10:$B$84),"Error!  Invalid Account Number"))</f>
        <v/>
      </c>
      <c r="L272" s="30">
        <f t="shared" si="26"/>
        <v>0</v>
      </c>
      <c r="M272" s="152">
        <f t="shared" si="29"/>
        <v>0</v>
      </c>
      <c r="N272" s="43"/>
      <c r="O272" s="92"/>
      <c r="P272" s="150"/>
      <c r="Q272" s="156">
        <f t="shared" si="31"/>
        <v>0</v>
      </c>
      <c r="R272" s="161">
        <f t="shared" si="28"/>
        <v>0</v>
      </c>
      <c r="S272" s="15">
        <f>SUMIF(Accounts!A$10:A$84,C272,Accounts!A$10:A$84)</f>
        <v>0</v>
      </c>
      <c r="T272" s="15">
        <f t="shared" si="30"/>
        <v>0</v>
      </c>
      <c r="U272" s="15">
        <f t="shared" si="27"/>
        <v>0</v>
      </c>
    </row>
    <row r="273" spans="1:21">
      <c r="A273" s="56"/>
      <c r="B273" s="3"/>
      <c r="C273" s="216"/>
      <c r="D273" s="102"/>
      <c r="E273" s="102"/>
      <c r="F273" s="103"/>
      <c r="G273" s="131"/>
      <c r="H273" s="2"/>
      <c r="I273" s="107">
        <f>IF(F273="",SUMIF(Accounts!$A$10:$A$84,C273,Accounts!$D$10:$D$84),0)</f>
        <v>0</v>
      </c>
      <c r="J273" s="30">
        <f>IF(H273&lt;&gt;"",ROUND(H273*(1-F273-I273),2),IF(SETUP!$C$10&lt;&gt;"Y",0,IF(SUMIF(Accounts!A$10:A$84,C273,Accounts!Q$10:Q$84)=1,0,ROUND((D273-E273)*(1-F273-I273)/SETUP!$C$13,2))))</f>
        <v>0</v>
      </c>
      <c r="K273" s="14" t="str">
        <f>IF(SUM(C273:H273)=0,"",IF(T273=0,LOOKUP(C273,Accounts!$A$10:$A$84,Accounts!$B$10:$B$84),"Error!  Invalid Account Number"))</f>
        <v/>
      </c>
      <c r="L273" s="30">
        <f t="shared" si="26"/>
        <v>0</v>
      </c>
      <c r="M273" s="152">
        <f t="shared" si="29"/>
        <v>0</v>
      </c>
      <c r="N273" s="43"/>
      <c r="O273" s="92"/>
      <c r="P273" s="150"/>
      <c r="Q273" s="156">
        <f t="shared" si="31"/>
        <v>0</v>
      </c>
      <c r="R273" s="161">
        <f t="shared" si="28"/>
        <v>0</v>
      </c>
      <c r="S273" s="15">
        <f>SUMIF(Accounts!A$10:A$84,C273,Accounts!A$10:A$84)</f>
        <v>0</v>
      </c>
      <c r="T273" s="15">
        <f t="shared" si="30"/>
        <v>0</v>
      </c>
      <c r="U273" s="15">
        <f t="shared" si="27"/>
        <v>0</v>
      </c>
    </row>
    <row r="274" spans="1:21">
      <c r="A274" s="56"/>
      <c r="B274" s="3"/>
      <c r="C274" s="216"/>
      <c r="D274" s="102"/>
      <c r="E274" s="102"/>
      <c r="F274" s="103"/>
      <c r="G274" s="131"/>
      <c r="H274" s="2"/>
      <c r="I274" s="107">
        <f>IF(F274="",SUMIF(Accounts!$A$10:$A$84,C274,Accounts!$D$10:$D$84),0)</f>
        <v>0</v>
      </c>
      <c r="J274" s="30">
        <f>IF(H274&lt;&gt;"",ROUND(H274*(1-F274-I274),2),IF(SETUP!$C$10&lt;&gt;"Y",0,IF(SUMIF(Accounts!A$10:A$84,C274,Accounts!Q$10:Q$84)=1,0,ROUND((D274-E274)*(1-F274-I274)/SETUP!$C$13,2))))</f>
        <v>0</v>
      </c>
      <c r="K274" s="14" t="str">
        <f>IF(SUM(C274:H274)=0,"",IF(T274=0,LOOKUP(C274,Accounts!$A$10:$A$84,Accounts!$B$10:$B$84),"Error!  Invalid Account Number"))</f>
        <v/>
      </c>
      <c r="L274" s="30">
        <f t="shared" si="26"/>
        <v>0</v>
      </c>
      <c r="M274" s="152">
        <f t="shared" si="29"/>
        <v>0</v>
      </c>
      <c r="N274" s="43"/>
      <c r="O274" s="92"/>
      <c r="P274" s="150"/>
      <c r="Q274" s="156">
        <f t="shared" si="31"/>
        <v>0</v>
      </c>
      <c r="R274" s="161">
        <f t="shared" si="28"/>
        <v>0</v>
      </c>
      <c r="S274" s="15">
        <f>SUMIF(Accounts!A$10:A$84,C274,Accounts!A$10:A$84)</f>
        <v>0</v>
      </c>
      <c r="T274" s="15">
        <f t="shared" si="30"/>
        <v>0</v>
      </c>
      <c r="U274" s="15">
        <f t="shared" si="27"/>
        <v>0</v>
      </c>
    </row>
    <row r="275" spans="1:21">
      <c r="A275" s="56"/>
      <c r="B275" s="3"/>
      <c r="C275" s="216"/>
      <c r="D275" s="102"/>
      <c r="E275" s="102"/>
      <c r="F275" s="103"/>
      <c r="G275" s="131"/>
      <c r="H275" s="2"/>
      <c r="I275" s="107">
        <f>IF(F275="",SUMIF(Accounts!$A$10:$A$84,C275,Accounts!$D$10:$D$84),0)</f>
        <v>0</v>
      </c>
      <c r="J275" s="30">
        <f>IF(H275&lt;&gt;"",ROUND(H275*(1-F275-I275),2),IF(SETUP!$C$10&lt;&gt;"Y",0,IF(SUMIF(Accounts!A$10:A$84,C275,Accounts!Q$10:Q$84)=1,0,ROUND((D275-E275)*(1-F275-I275)/SETUP!$C$13,2))))</f>
        <v>0</v>
      </c>
      <c r="K275" s="14" t="str">
        <f>IF(SUM(C275:H275)=0,"",IF(T275=0,LOOKUP(C275,Accounts!$A$10:$A$84,Accounts!$B$10:$B$84),"Error!  Invalid Account Number"))</f>
        <v/>
      </c>
      <c r="L275" s="30">
        <f t="shared" si="26"/>
        <v>0</v>
      </c>
      <c r="M275" s="152">
        <f t="shared" si="29"/>
        <v>0</v>
      </c>
      <c r="N275" s="43"/>
      <c r="O275" s="92"/>
      <c r="P275" s="150"/>
      <c r="Q275" s="156">
        <f t="shared" si="31"/>
        <v>0</v>
      </c>
      <c r="R275" s="161">
        <f t="shared" si="28"/>
        <v>0</v>
      </c>
      <c r="S275" s="15">
        <f>SUMIF(Accounts!A$10:A$84,C275,Accounts!A$10:A$84)</f>
        <v>0</v>
      </c>
      <c r="T275" s="15">
        <f t="shared" si="30"/>
        <v>0</v>
      </c>
      <c r="U275" s="15">
        <f t="shared" si="27"/>
        <v>0</v>
      </c>
    </row>
    <row r="276" spans="1:21">
      <c r="A276" s="56"/>
      <c r="B276" s="3"/>
      <c r="C276" s="216"/>
      <c r="D276" s="102"/>
      <c r="E276" s="102"/>
      <c r="F276" s="103"/>
      <c r="G276" s="131"/>
      <c r="H276" s="2"/>
      <c r="I276" s="107">
        <f>IF(F276="",SUMIF(Accounts!$A$10:$A$84,C276,Accounts!$D$10:$D$84),0)</f>
        <v>0</v>
      </c>
      <c r="J276" s="30">
        <f>IF(H276&lt;&gt;"",ROUND(H276*(1-F276-I276),2),IF(SETUP!$C$10&lt;&gt;"Y",0,IF(SUMIF(Accounts!A$10:A$84,C276,Accounts!Q$10:Q$84)=1,0,ROUND((D276-E276)*(1-F276-I276)/SETUP!$C$13,2))))</f>
        <v>0</v>
      </c>
      <c r="K276" s="14" t="str">
        <f>IF(SUM(C276:H276)=0,"",IF(T276=0,LOOKUP(C276,Accounts!$A$10:$A$84,Accounts!$B$10:$B$84),"Error!  Invalid Account Number"))</f>
        <v/>
      </c>
      <c r="L276" s="30">
        <f t="shared" si="26"/>
        <v>0</v>
      </c>
      <c r="M276" s="152">
        <f t="shared" si="29"/>
        <v>0</v>
      </c>
      <c r="N276" s="43"/>
      <c r="O276" s="92"/>
      <c r="P276" s="150"/>
      <c r="Q276" s="156">
        <f t="shared" si="31"/>
        <v>0</v>
      </c>
      <c r="R276" s="161">
        <f t="shared" si="28"/>
        <v>0</v>
      </c>
      <c r="S276" s="15">
        <f>SUMIF(Accounts!A$10:A$84,C276,Accounts!A$10:A$84)</f>
        <v>0</v>
      </c>
      <c r="T276" s="15">
        <f t="shared" si="30"/>
        <v>0</v>
      </c>
      <c r="U276" s="15">
        <f t="shared" si="27"/>
        <v>0</v>
      </c>
    </row>
    <row r="277" spans="1:21">
      <c r="A277" s="56"/>
      <c r="B277" s="3"/>
      <c r="C277" s="216"/>
      <c r="D277" s="102"/>
      <c r="E277" s="102"/>
      <c r="F277" s="103"/>
      <c r="G277" s="131"/>
      <c r="H277" s="2"/>
      <c r="I277" s="107">
        <f>IF(F277="",SUMIF(Accounts!$A$10:$A$84,C277,Accounts!$D$10:$D$84),0)</f>
        <v>0</v>
      </c>
      <c r="J277" s="30">
        <f>IF(H277&lt;&gt;"",ROUND(H277*(1-F277-I277),2),IF(SETUP!$C$10&lt;&gt;"Y",0,IF(SUMIF(Accounts!A$10:A$84,C277,Accounts!Q$10:Q$84)=1,0,ROUND((D277-E277)*(1-F277-I277)/SETUP!$C$13,2))))</f>
        <v>0</v>
      </c>
      <c r="K277" s="14" t="str">
        <f>IF(SUM(C277:H277)=0,"",IF(T277=0,LOOKUP(C277,Accounts!$A$10:$A$84,Accounts!$B$10:$B$84),"Error!  Invalid Account Number"))</f>
        <v/>
      </c>
      <c r="L277" s="30">
        <f t="shared" si="26"/>
        <v>0</v>
      </c>
      <c r="M277" s="152">
        <f t="shared" si="29"/>
        <v>0</v>
      </c>
      <c r="N277" s="43"/>
      <c r="O277" s="92"/>
      <c r="P277" s="150"/>
      <c r="Q277" s="156">
        <f t="shared" si="31"/>
        <v>0</v>
      </c>
      <c r="R277" s="161">
        <f t="shared" si="28"/>
        <v>0</v>
      </c>
      <c r="S277" s="15">
        <f>SUMIF(Accounts!A$10:A$84,C277,Accounts!A$10:A$84)</f>
        <v>0</v>
      </c>
      <c r="T277" s="15">
        <f t="shared" si="30"/>
        <v>0</v>
      </c>
      <c r="U277" s="15">
        <f t="shared" si="27"/>
        <v>0</v>
      </c>
    </row>
    <row r="278" spans="1:21">
      <c r="A278" s="56"/>
      <c r="B278" s="3"/>
      <c r="C278" s="216"/>
      <c r="D278" s="102"/>
      <c r="E278" s="102"/>
      <c r="F278" s="103"/>
      <c r="G278" s="131"/>
      <c r="H278" s="2"/>
      <c r="I278" s="107">
        <f>IF(F278="",SUMIF(Accounts!$A$10:$A$84,C278,Accounts!$D$10:$D$84),0)</f>
        <v>0</v>
      </c>
      <c r="J278" s="30">
        <f>IF(H278&lt;&gt;"",ROUND(H278*(1-F278-I278),2),IF(SETUP!$C$10&lt;&gt;"Y",0,IF(SUMIF(Accounts!A$10:A$84,C278,Accounts!Q$10:Q$84)=1,0,ROUND((D278-E278)*(1-F278-I278)/SETUP!$C$13,2))))</f>
        <v>0</v>
      </c>
      <c r="K278" s="14" t="str">
        <f>IF(SUM(C278:H278)=0,"",IF(T278=0,LOOKUP(C278,Accounts!$A$10:$A$84,Accounts!$B$10:$B$84),"Error!  Invalid Account Number"))</f>
        <v/>
      </c>
      <c r="L278" s="30">
        <f t="shared" si="26"/>
        <v>0</v>
      </c>
      <c r="M278" s="152">
        <f t="shared" si="29"/>
        <v>0</v>
      </c>
      <c r="N278" s="43"/>
      <c r="O278" s="92"/>
      <c r="P278" s="150"/>
      <c r="Q278" s="156">
        <f t="shared" si="31"/>
        <v>0</v>
      </c>
      <c r="R278" s="161">
        <f t="shared" si="28"/>
        <v>0</v>
      </c>
      <c r="S278" s="15">
        <f>SUMIF(Accounts!A$10:A$84,C278,Accounts!A$10:A$84)</f>
        <v>0</v>
      </c>
      <c r="T278" s="15">
        <f t="shared" si="30"/>
        <v>0</v>
      </c>
      <c r="U278" s="15">
        <f t="shared" si="27"/>
        <v>0</v>
      </c>
    </row>
    <row r="279" spans="1:21">
      <c r="A279" s="56"/>
      <c r="B279" s="3"/>
      <c r="C279" s="216"/>
      <c r="D279" s="102"/>
      <c r="E279" s="102"/>
      <c r="F279" s="103"/>
      <c r="G279" s="131"/>
      <c r="H279" s="2"/>
      <c r="I279" s="107">
        <f>IF(F279="",SUMIF(Accounts!$A$10:$A$84,C279,Accounts!$D$10:$D$84),0)</f>
        <v>0</v>
      </c>
      <c r="J279" s="30">
        <f>IF(H279&lt;&gt;"",ROUND(H279*(1-F279-I279),2),IF(SETUP!$C$10&lt;&gt;"Y",0,IF(SUMIF(Accounts!A$10:A$84,C279,Accounts!Q$10:Q$84)=1,0,ROUND((D279-E279)*(1-F279-I279)/SETUP!$C$13,2))))</f>
        <v>0</v>
      </c>
      <c r="K279" s="14" t="str">
        <f>IF(SUM(C279:H279)=0,"",IF(T279=0,LOOKUP(C279,Accounts!$A$10:$A$84,Accounts!$B$10:$B$84),"Error!  Invalid Account Number"))</f>
        <v/>
      </c>
      <c r="L279" s="30">
        <f t="shared" si="26"/>
        <v>0</v>
      </c>
      <c r="M279" s="152">
        <f t="shared" si="29"/>
        <v>0</v>
      </c>
      <c r="N279" s="43"/>
      <c r="O279" s="92"/>
      <c r="P279" s="150"/>
      <c r="Q279" s="156">
        <f t="shared" si="31"/>
        <v>0</v>
      </c>
      <c r="R279" s="161">
        <f t="shared" si="28"/>
        <v>0</v>
      </c>
      <c r="S279" s="15">
        <f>SUMIF(Accounts!A$10:A$84,C279,Accounts!A$10:A$84)</f>
        <v>0</v>
      </c>
      <c r="T279" s="15">
        <f t="shared" si="30"/>
        <v>0</v>
      </c>
      <c r="U279" s="15">
        <f t="shared" si="27"/>
        <v>0</v>
      </c>
    </row>
    <row r="280" spans="1:21">
      <c r="A280" s="56"/>
      <c r="B280" s="3"/>
      <c r="C280" s="216"/>
      <c r="D280" s="102"/>
      <c r="E280" s="102"/>
      <c r="F280" s="103"/>
      <c r="G280" s="131"/>
      <c r="H280" s="2"/>
      <c r="I280" s="107">
        <f>IF(F280="",SUMIF(Accounts!$A$10:$A$84,C280,Accounts!$D$10:$D$84),0)</f>
        <v>0</v>
      </c>
      <c r="J280" s="30">
        <f>IF(H280&lt;&gt;"",ROUND(H280*(1-F280-I280),2),IF(SETUP!$C$10&lt;&gt;"Y",0,IF(SUMIF(Accounts!A$10:A$84,C280,Accounts!Q$10:Q$84)=1,0,ROUND((D280-E280)*(1-F280-I280)/SETUP!$C$13,2))))</f>
        <v>0</v>
      </c>
      <c r="K280" s="14" t="str">
        <f>IF(SUM(C280:H280)=0,"",IF(T280=0,LOOKUP(C280,Accounts!$A$10:$A$84,Accounts!$B$10:$B$84),"Error!  Invalid Account Number"))</f>
        <v/>
      </c>
      <c r="L280" s="30">
        <f t="shared" si="26"/>
        <v>0</v>
      </c>
      <c r="M280" s="152">
        <f t="shared" si="29"/>
        <v>0</v>
      </c>
      <c r="N280" s="43"/>
      <c r="O280" s="92"/>
      <c r="P280" s="150"/>
      <c r="Q280" s="156">
        <f t="shared" si="31"/>
        <v>0</v>
      </c>
      <c r="R280" s="161">
        <f t="shared" si="28"/>
        <v>0</v>
      </c>
      <c r="S280" s="15">
        <f>SUMIF(Accounts!A$10:A$84,C280,Accounts!A$10:A$84)</f>
        <v>0</v>
      </c>
      <c r="T280" s="15">
        <f t="shared" si="30"/>
        <v>0</v>
      </c>
      <c r="U280" s="15">
        <f t="shared" si="27"/>
        <v>0</v>
      </c>
    </row>
    <row r="281" spans="1:21">
      <c r="A281" s="56"/>
      <c r="B281" s="3"/>
      <c r="C281" s="216"/>
      <c r="D281" s="102"/>
      <c r="E281" s="102"/>
      <c r="F281" s="103"/>
      <c r="G281" s="131"/>
      <c r="H281" s="2"/>
      <c r="I281" s="107">
        <f>IF(F281="",SUMIF(Accounts!$A$10:$A$84,C281,Accounts!$D$10:$D$84),0)</f>
        <v>0</v>
      </c>
      <c r="J281" s="30">
        <f>IF(H281&lt;&gt;"",ROUND(H281*(1-F281-I281),2),IF(SETUP!$C$10&lt;&gt;"Y",0,IF(SUMIF(Accounts!A$10:A$84,C281,Accounts!Q$10:Q$84)=1,0,ROUND((D281-E281)*(1-F281-I281)/SETUP!$C$13,2))))</f>
        <v>0</v>
      </c>
      <c r="K281" s="14" t="str">
        <f>IF(SUM(C281:H281)=0,"",IF(T281=0,LOOKUP(C281,Accounts!$A$10:$A$84,Accounts!$B$10:$B$84),"Error!  Invalid Account Number"))</f>
        <v/>
      </c>
      <c r="L281" s="30">
        <f t="shared" si="26"/>
        <v>0</v>
      </c>
      <c r="M281" s="152">
        <f t="shared" si="29"/>
        <v>0</v>
      </c>
      <c r="N281" s="43"/>
      <c r="O281" s="92"/>
      <c r="P281" s="150"/>
      <c r="Q281" s="156">
        <f t="shared" si="31"/>
        <v>0</v>
      </c>
      <c r="R281" s="161">
        <f t="shared" si="28"/>
        <v>0</v>
      </c>
      <c r="S281" s="15">
        <f>SUMIF(Accounts!A$10:A$84,C281,Accounts!A$10:A$84)</f>
        <v>0</v>
      </c>
      <c r="T281" s="15">
        <f t="shared" si="30"/>
        <v>0</v>
      </c>
      <c r="U281" s="15">
        <f t="shared" si="27"/>
        <v>0</v>
      </c>
    </row>
    <row r="282" spans="1:21">
      <c r="A282" s="56"/>
      <c r="B282" s="3"/>
      <c r="C282" s="216"/>
      <c r="D282" s="102"/>
      <c r="E282" s="102"/>
      <c r="F282" s="103"/>
      <c r="G282" s="131"/>
      <c r="H282" s="2"/>
      <c r="I282" s="107">
        <f>IF(F282="",SUMIF(Accounts!$A$10:$A$84,C282,Accounts!$D$10:$D$84),0)</f>
        <v>0</v>
      </c>
      <c r="J282" s="30">
        <f>IF(H282&lt;&gt;"",ROUND(H282*(1-F282-I282),2),IF(SETUP!$C$10&lt;&gt;"Y",0,IF(SUMIF(Accounts!A$10:A$84,C282,Accounts!Q$10:Q$84)=1,0,ROUND((D282-E282)*(1-F282-I282)/SETUP!$C$13,2))))</f>
        <v>0</v>
      </c>
      <c r="K282" s="14" t="str">
        <f>IF(SUM(C282:H282)=0,"",IF(T282=0,LOOKUP(C282,Accounts!$A$10:$A$84,Accounts!$B$10:$B$84),"Error!  Invalid Account Number"))</f>
        <v/>
      </c>
      <c r="L282" s="30">
        <f t="shared" si="26"/>
        <v>0</v>
      </c>
      <c r="M282" s="152">
        <f t="shared" si="29"/>
        <v>0</v>
      </c>
      <c r="N282" s="43"/>
      <c r="O282" s="92"/>
      <c r="P282" s="150"/>
      <c r="Q282" s="156">
        <f t="shared" si="31"/>
        <v>0</v>
      </c>
      <c r="R282" s="161">
        <f t="shared" si="28"/>
        <v>0</v>
      </c>
      <c r="S282" s="15">
        <f>SUMIF(Accounts!A$10:A$84,C282,Accounts!A$10:A$84)</f>
        <v>0</v>
      </c>
      <c r="T282" s="15">
        <f t="shared" si="30"/>
        <v>0</v>
      </c>
      <c r="U282" s="15">
        <f t="shared" si="27"/>
        <v>0</v>
      </c>
    </row>
    <row r="283" spans="1:21">
      <c r="A283" s="56"/>
      <c r="B283" s="3"/>
      <c r="C283" s="216"/>
      <c r="D283" s="102"/>
      <c r="E283" s="102"/>
      <c r="F283" s="103"/>
      <c r="G283" s="131"/>
      <c r="H283" s="2"/>
      <c r="I283" s="107">
        <f>IF(F283="",SUMIF(Accounts!$A$10:$A$84,C283,Accounts!$D$10:$D$84),0)</f>
        <v>0</v>
      </c>
      <c r="J283" s="30">
        <f>IF(H283&lt;&gt;"",ROUND(H283*(1-F283-I283),2),IF(SETUP!$C$10&lt;&gt;"Y",0,IF(SUMIF(Accounts!A$10:A$84,C283,Accounts!Q$10:Q$84)=1,0,ROUND((D283-E283)*(1-F283-I283)/SETUP!$C$13,2))))</f>
        <v>0</v>
      </c>
      <c r="K283" s="14" t="str">
        <f>IF(SUM(C283:H283)=0,"",IF(T283=0,LOOKUP(C283,Accounts!$A$10:$A$84,Accounts!$B$10:$B$84),"Error!  Invalid Account Number"))</f>
        <v/>
      </c>
      <c r="L283" s="30">
        <f t="shared" si="26"/>
        <v>0</v>
      </c>
      <c r="M283" s="152">
        <f t="shared" si="29"/>
        <v>0</v>
      </c>
      <c r="N283" s="43"/>
      <c r="O283" s="92"/>
      <c r="P283" s="150"/>
      <c r="Q283" s="156">
        <f t="shared" si="31"/>
        <v>0</v>
      </c>
      <c r="R283" s="161">
        <f t="shared" si="28"/>
        <v>0</v>
      </c>
      <c r="S283" s="15">
        <f>SUMIF(Accounts!A$10:A$84,C283,Accounts!A$10:A$84)</f>
        <v>0</v>
      </c>
      <c r="T283" s="15">
        <f t="shared" si="30"/>
        <v>0</v>
      </c>
      <c r="U283" s="15">
        <f t="shared" si="27"/>
        <v>0</v>
      </c>
    </row>
    <row r="284" spans="1:21">
      <c r="A284" s="56"/>
      <c r="B284" s="3"/>
      <c r="C284" s="216"/>
      <c r="D284" s="102"/>
      <c r="E284" s="102"/>
      <c r="F284" s="103"/>
      <c r="G284" s="131"/>
      <c r="H284" s="2"/>
      <c r="I284" s="107">
        <f>IF(F284="",SUMIF(Accounts!$A$10:$A$84,C284,Accounts!$D$10:$D$84),0)</f>
        <v>0</v>
      </c>
      <c r="J284" s="30">
        <f>IF(H284&lt;&gt;"",ROUND(H284*(1-F284-I284),2),IF(SETUP!$C$10&lt;&gt;"Y",0,IF(SUMIF(Accounts!A$10:A$84,C284,Accounts!Q$10:Q$84)=1,0,ROUND((D284-E284)*(1-F284-I284)/SETUP!$C$13,2))))</f>
        <v>0</v>
      </c>
      <c r="K284" s="14" t="str">
        <f>IF(SUM(C284:H284)=0,"",IF(T284=0,LOOKUP(C284,Accounts!$A$10:$A$84,Accounts!$B$10:$B$84),"Error!  Invalid Account Number"))</f>
        <v/>
      </c>
      <c r="L284" s="30">
        <f t="shared" si="26"/>
        <v>0</v>
      </c>
      <c r="M284" s="152">
        <f t="shared" si="29"/>
        <v>0</v>
      </c>
      <c r="N284" s="43"/>
      <c r="O284" s="92"/>
      <c r="P284" s="150"/>
      <c r="Q284" s="156">
        <f t="shared" si="31"/>
        <v>0</v>
      </c>
      <c r="R284" s="161">
        <f t="shared" si="28"/>
        <v>0</v>
      </c>
      <c r="S284" s="15">
        <f>SUMIF(Accounts!A$10:A$84,C284,Accounts!A$10:A$84)</f>
        <v>0</v>
      </c>
      <c r="T284" s="15">
        <f t="shared" si="30"/>
        <v>0</v>
      </c>
      <c r="U284" s="15">
        <f t="shared" si="27"/>
        <v>0</v>
      </c>
    </row>
    <row r="285" spans="1:21">
      <c r="A285" s="56"/>
      <c r="B285" s="3"/>
      <c r="C285" s="216"/>
      <c r="D285" s="102"/>
      <c r="E285" s="102"/>
      <c r="F285" s="103"/>
      <c r="G285" s="131"/>
      <c r="H285" s="2"/>
      <c r="I285" s="107">
        <f>IF(F285="",SUMIF(Accounts!$A$10:$A$84,C285,Accounts!$D$10:$D$84),0)</f>
        <v>0</v>
      </c>
      <c r="J285" s="30">
        <f>IF(H285&lt;&gt;"",ROUND(H285*(1-F285-I285),2),IF(SETUP!$C$10&lt;&gt;"Y",0,IF(SUMIF(Accounts!A$10:A$84,C285,Accounts!Q$10:Q$84)=1,0,ROUND((D285-E285)*(1-F285-I285)/SETUP!$C$13,2))))</f>
        <v>0</v>
      </c>
      <c r="K285" s="14" t="str">
        <f>IF(SUM(C285:H285)=0,"",IF(T285=0,LOOKUP(C285,Accounts!$A$10:$A$84,Accounts!$B$10:$B$84),"Error!  Invalid Account Number"))</f>
        <v/>
      </c>
      <c r="L285" s="30">
        <f t="shared" si="26"/>
        <v>0</v>
      </c>
      <c r="M285" s="152">
        <f t="shared" si="29"/>
        <v>0</v>
      </c>
      <c r="N285" s="43"/>
      <c r="O285" s="92"/>
      <c r="P285" s="150"/>
      <c r="Q285" s="156">
        <f t="shared" si="31"/>
        <v>0</v>
      </c>
      <c r="R285" s="161">
        <f t="shared" si="28"/>
        <v>0</v>
      </c>
      <c r="S285" s="15">
        <f>SUMIF(Accounts!A$10:A$84,C285,Accounts!A$10:A$84)</f>
        <v>0</v>
      </c>
      <c r="T285" s="15">
        <f t="shared" si="30"/>
        <v>0</v>
      </c>
      <c r="U285" s="15">
        <f t="shared" si="27"/>
        <v>0</v>
      </c>
    </row>
    <row r="286" spans="1:21">
      <c r="A286" s="56"/>
      <c r="B286" s="3"/>
      <c r="C286" s="216"/>
      <c r="D286" s="102"/>
      <c r="E286" s="102"/>
      <c r="F286" s="103"/>
      <c r="G286" s="131"/>
      <c r="H286" s="2"/>
      <c r="I286" s="107">
        <f>IF(F286="",SUMIF(Accounts!$A$10:$A$84,C286,Accounts!$D$10:$D$84),0)</f>
        <v>0</v>
      </c>
      <c r="J286" s="30">
        <f>IF(H286&lt;&gt;"",ROUND(H286*(1-F286-I286),2),IF(SETUP!$C$10&lt;&gt;"Y",0,IF(SUMIF(Accounts!A$10:A$84,C286,Accounts!Q$10:Q$84)=1,0,ROUND((D286-E286)*(1-F286-I286)/SETUP!$C$13,2))))</f>
        <v>0</v>
      </c>
      <c r="K286" s="14" t="str">
        <f>IF(SUM(C286:H286)=0,"",IF(T286=0,LOOKUP(C286,Accounts!$A$10:$A$84,Accounts!$B$10:$B$84),"Error!  Invalid Account Number"))</f>
        <v/>
      </c>
      <c r="L286" s="30">
        <f t="shared" si="26"/>
        <v>0</v>
      </c>
      <c r="M286" s="152">
        <f t="shared" si="29"/>
        <v>0</v>
      </c>
      <c r="N286" s="43"/>
      <c r="O286" s="92"/>
      <c r="P286" s="150"/>
      <c r="Q286" s="156">
        <f t="shared" si="31"/>
        <v>0</v>
      </c>
      <c r="R286" s="161">
        <f t="shared" si="28"/>
        <v>0</v>
      </c>
      <c r="S286" s="15">
        <f>SUMIF(Accounts!A$10:A$84,C286,Accounts!A$10:A$84)</f>
        <v>0</v>
      </c>
      <c r="T286" s="15">
        <f t="shared" si="30"/>
        <v>0</v>
      </c>
      <c r="U286" s="15">
        <f t="shared" si="27"/>
        <v>0</v>
      </c>
    </row>
    <row r="287" spans="1:21">
      <c r="A287" s="56"/>
      <c r="B287" s="3"/>
      <c r="C287" s="216"/>
      <c r="D287" s="102"/>
      <c r="E287" s="102"/>
      <c r="F287" s="103"/>
      <c r="G287" s="131"/>
      <c r="H287" s="2"/>
      <c r="I287" s="107">
        <f>IF(F287="",SUMIF(Accounts!$A$10:$A$84,C287,Accounts!$D$10:$D$84),0)</f>
        <v>0</v>
      </c>
      <c r="J287" s="30">
        <f>IF(H287&lt;&gt;"",ROUND(H287*(1-F287-I287),2),IF(SETUP!$C$10&lt;&gt;"Y",0,IF(SUMIF(Accounts!A$10:A$84,C287,Accounts!Q$10:Q$84)=1,0,ROUND((D287-E287)*(1-F287-I287)/SETUP!$C$13,2))))</f>
        <v>0</v>
      </c>
      <c r="K287" s="14" t="str">
        <f>IF(SUM(C287:H287)=0,"",IF(T287=0,LOOKUP(C287,Accounts!$A$10:$A$84,Accounts!$B$10:$B$84),"Error!  Invalid Account Number"))</f>
        <v/>
      </c>
      <c r="L287" s="30">
        <f t="shared" si="26"/>
        <v>0</v>
      </c>
      <c r="M287" s="152">
        <f t="shared" si="29"/>
        <v>0</v>
      </c>
      <c r="N287" s="43"/>
      <c r="O287" s="92"/>
      <c r="P287" s="150"/>
      <c r="Q287" s="156">
        <f t="shared" si="31"/>
        <v>0</v>
      </c>
      <c r="R287" s="161">
        <f t="shared" si="28"/>
        <v>0</v>
      </c>
      <c r="S287" s="15">
        <f>SUMIF(Accounts!A$10:A$84,C287,Accounts!A$10:A$84)</f>
        <v>0</v>
      </c>
      <c r="T287" s="15">
        <f t="shared" si="30"/>
        <v>0</v>
      </c>
      <c r="U287" s="15">
        <f t="shared" si="27"/>
        <v>0</v>
      </c>
    </row>
    <row r="288" spans="1:21">
      <c r="A288" s="56"/>
      <c r="B288" s="3"/>
      <c r="C288" s="216"/>
      <c r="D288" s="102"/>
      <c r="E288" s="102"/>
      <c r="F288" s="103"/>
      <c r="G288" s="131"/>
      <c r="H288" s="2"/>
      <c r="I288" s="107">
        <f>IF(F288="",SUMIF(Accounts!$A$10:$A$84,C288,Accounts!$D$10:$D$84),0)</f>
        <v>0</v>
      </c>
      <c r="J288" s="30">
        <f>IF(H288&lt;&gt;"",ROUND(H288*(1-F288-I288),2),IF(SETUP!$C$10&lt;&gt;"Y",0,IF(SUMIF(Accounts!A$10:A$84,C288,Accounts!Q$10:Q$84)=1,0,ROUND((D288-E288)*(1-F288-I288)/SETUP!$C$13,2))))</f>
        <v>0</v>
      </c>
      <c r="K288" s="14" t="str">
        <f>IF(SUM(C288:H288)=0,"",IF(T288=0,LOOKUP(C288,Accounts!$A$10:$A$84,Accounts!$B$10:$B$84),"Error!  Invalid Account Number"))</f>
        <v/>
      </c>
      <c r="L288" s="30">
        <f t="shared" si="26"/>
        <v>0</v>
      </c>
      <c r="M288" s="152">
        <f t="shared" si="29"/>
        <v>0</v>
      </c>
      <c r="N288" s="43"/>
      <c r="O288" s="92"/>
      <c r="P288" s="150"/>
      <c r="Q288" s="156">
        <f t="shared" si="31"/>
        <v>0</v>
      </c>
      <c r="R288" s="161">
        <f t="shared" si="28"/>
        <v>0</v>
      </c>
      <c r="S288" s="15">
        <f>SUMIF(Accounts!A$10:A$84,C288,Accounts!A$10:A$84)</f>
        <v>0</v>
      </c>
      <c r="T288" s="15">
        <f t="shared" si="30"/>
        <v>0</v>
      </c>
      <c r="U288" s="15">
        <f t="shared" si="27"/>
        <v>0</v>
      </c>
    </row>
    <row r="289" spans="1:21">
      <c r="A289" s="56"/>
      <c r="B289" s="3"/>
      <c r="C289" s="216"/>
      <c r="D289" s="102"/>
      <c r="E289" s="102"/>
      <c r="F289" s="103"/>
      <c r="G289" s="131"/>
      <c r="H289" s="2"/>
      <c r="I289" s="107">
        <f>IF(F289="",SUMIF(Accounts!$A$10:$A$84,C289,Accounts!$D$10:$D$84),0)</f>
        <v>0</v>
      </c>
      <c r="J289" s="30">
        <f>IF(H289&lt;&gt;"",ROUND(H289*(1-F289-I289),2),IF(SETUP!$C$10&lt;&gt;"Y",0,IF(SUMIF(Accounts!A$10:A$84,C289,Accounts!Q$10:Q$84)=1,0,ROUND((D289-E289)*(1-F289-I289)/SETUP!$C$13,2))))</f>
        <v>0</v>
      </c>
      <c r="K289" s="14" t="str">
        <f>IF(SUM(C289:H289)=0,"",IF(T289=0,LOOKUP(C289,Accounts!$A$10:$A$84,Accounts!$B$10:$B$84),"Error!  Invalid Account Number"))</f>
        <v/>
      </c>
      <c r="L289" s="30">
        <f t="shared" si="26"/>
        <v>0</v>
      </c>
      <c r="M289" s="152">
        <f t="shared" si="29"/>
        <v>0</v>
      </c>
      <c r="N289" s="43"/>
      <c r="O289" s="92"/>
      <c r="P289" s="150"/>
      <c r="Q289" s="156">
        <f t="shared" si="31"/>
        <v>0</v>
      </c>
      <c r="R289" s="161">
        <f t="shared" si="28"/>
        <v>0</v>
      </c>
      <c r="S289" s="15">
        <f>SUMIF(Accounts!A$10:A$84,C289,Accounts!A$10:A$84)</f>
        <v>0</v>
      </c>
      <c r="T289" s="15">
        <f t="shared" si="30"/>
        <v>0</v>
      </c>
      <c r="U289" s="15">
        <f t="shared" si="27"/>
        <v>0</v>
      </c>
    </row>
    <row r="290" spans="1:21">
      <c r="A290" s="56"/>
      <c r="B290" s="3"/>
      <c r="C290" s="216"/>
      <c r="D290" s="102"/>
      <c r="E290" s="102"/>
      <c r="F290" s="103"/>
      <c r="G290" s="131"/>
      <c r="H290" s="2"/>
      <c r="I290" s="107">
        <f>IF(F290="",SUMIF(Accounts!$A$10:$A$84,C290,Accounts!$D$10:$D$84),0)</f>
        <v>0</v>
      </c>
      <c r="J290" s="30">
        <f>IF(H290&lt;&gt;"",ROUND(H290*(1-F290-I290),2),IF(SETUP!$C$10&lt;&gt;"Y",0,IF(SUMIF(Accounts!A$10:A$84,C290,Accounts!Q$10:Q$84)=1,0,ROUND((D290-E290)*(1-F290-I290)/SETUP!$C$13,2))))</f>
        <v>0</v>
      </c>
      <c r="K290" s="14" t="str">
        <f>IF(SUM(C290:H290)=0,"",IF(T290=0,LOOKUP(C290,Accounts!$A$10:$A$84,Accounts!$B$10:$B$84),"Error!  Invalid Account Number"))</f>
        <v/>
      </c>
      <c r="L290" s="30">
        <f t="shared" si="26"/>
        <v>0</v>
      </c>
      <c r="M290" s="152">
        <f t="shared" si="29"/>
        <v>0</v>
      </c>
      <c r="N290" s="43"/>
      <c r="O290" s="92"/>
      <c r="P290" s="150"/>
      <c r="Q290" s="156">
        <f t="shared" si="31"/>
        <v>0</v>
      </c>
      <c r="R290" s="161">
        <f t="shared" si="28"/>
        <v>0</v>
      </c>
      <c r="S290" s="15">
        <f>SUMIF(Accounts!A$10:A$84,C290,Accounts!A$10:A$84)</f>
        <v>0</v>
      </c>
      <c r="T290" s="15">
        <f t="shared" si="30"/>
        <v>0</v>
      </c>
      <c r="U290" s="15">
        <f t="shared" si="27"/>
        <v>0</v>
      </c>
    </row>
    <row r="291" spans="1:21">
      <c r="A291" s="56"/>
      <c r="B291" s="3"/>
      <c r="C291" s="216"/>
      <c r="D291" s="102"/>
      <c r="E291" s="102"/>
      <c r="F291" s="103"/>
      <c r="G291" s="131"/>
      <c r="H291" s="2"/>
      <c r="I291" s="107">
        <f>IF(F291="",SUMIF(Accounts!$A$10:$A$84,C291,Accounts!$D$10:$D$84),0)</f>
        <v>0</v>
      </c>
      <c r="J291" s="30">
        <f>IF(H291&lt;&gt;"",ROUND(H291*(1-F291-I291),2),IF(SETUP!$C$10&lt;&gt;"Y",0,IF(SUMIF(Accounts!A$10:A$84,C291,Accounts!Q$10:Q$84)=1,0,ROUND((D291-E291)*(1-F291-I291)/SETUP!$C$13,2))))</f>
        <v>0</v>
      </c>
      <c r="K291" s="14" t="str">
        <f>IF(SUM(C291:H291)=0,"",IF(T291=0,LOOKUP(C291,Accounts!$A$10:$A$84,Accounts!$B$10:$B$84),"Error!  Invalid Account Number"))</f>
        <v/>
      </c>
      <c r="L291" s="30">
        <f t="shared" si="26"/>
        <v>0</v>
      </c>
      <c r="M291" s="152">
        <f t="shared" si="29"/>
        <v>0</v>
      </c>
      <c r="N291" s="43"/>
      <c r="O291" s="92"/>
      <c r="P291" s="150"/>
      <c r="Q291" s="156">
        <f t="shared" si="31"/>
        <v>0</v>
      </c>
      <c r="R291" s="161">
        <f t="shared" si="28"/>
        <v>0</v>
      </c>
      <c r="S291" s="15">
        <f>SUMIF(Accounts!A$10:A$84,C291,Accounts!A$10:A$84)</f>
        <v>0</v>
      </c>
      <c r="T291" s="15">
        <f t="shared" si="30"/>
        <v>0</v>
      </c>
      <c r="U291" s="15">
        <f t="shared" si="27"/>
        <v>0</v>
      </c>
    </row>
    <row r="292" spans="1:21">
      <c r="A292" s="56"/>
      <c r="B292" s="3"/>
      <c r="C292" s="216"/>
      <c r="D292" s="102"/>
      <c r="E292" s="102"/>
      <c r="F292" s="103"/>
      <c r="G292" s="131"/>
      <c r="H292" s="2"/>
      <c r="I292" s="107">
        <f>IF(F292="",SUMIF(Accounts!$A$10:$A$84,C292,Accounts!$D$10:$D$84),0)</f>
        <v>0</v>
      </c>
      <c r="J292" s="30">
        <f>IF(H292&lt;&gt;"",ROUND(H292*(1-F292-I292),2),IF(SETUP!$C$10&lt;&gt;"Y",0,IF(SUMIF(Accounts!A$10:A$84,C292,Accounts!Q$10:Q$84)=1,0,ROUND((D292-E292)*(1-F292-I292)/SETUP!$C$13,2))))</f>
        <v>0</v>
      </c>
      <c r="K292" s="14" t="str">
        <f>IF(SUM(C292:H292)=0,"",IF(T292=0,LOOKUP(C292,Accounts!$A$10:$A$84,Accounts!$B$10:$B$84),"Error!  Invalid Account Number"))</f>
        <v/>
      </c>
      <c r="L292" s="30">
        <f t="shared" si="26"/>
        <v>0</v>
      </c>
      <c r="M292" s="152">
        <f t="shared" si="29"/>
        <v>0</v>
      </c>
      <c r="N292" s="43"/>
      <c r="O292" s="92"/>
      <c r="P292" s="150"/>
      <c r="Q292" s="156">
        <f t="shared" si="31"/>
        <v>0</v>
      </c>
      <c r="R292" s="161">
        <f t="shared" si="28"/>
        <v>0</v>
      </c>
      <c r="S292" s="15">
        <f>SUMIF(Accounts!A$10:A$84,C292,Accounts!A$10:A$84)</f>
        <v>0</v>
      </c>
      <c r="T292" s="15">
        <f t="shared" si="30"/>
        <v>0</v>
      </c>
      <c r="U292" s="15">
        <f t="shared" si="27"/>
        <v>0</v>
      </c>
    </row>
    <row r="293" spans="1:21">
      <c r="A293" s="56"/>
      <c r="B293" s="3"/>
      <c r="C293" s="216"/>
      <c r="D293" s="102"/>
      <c r="E293" s="102"/>
      <c r="F293" s="103"/>
      <c r="G293" s="131"/>
      <c r="H293" s="2"/>
      <c r="I293" s="107">
        <f>IF(F293="",SUMIF(Accounts!$A$10:$A$84,C293,Accounts!$D$10:$D$84),0)</f>
        <v>0</v>
      </c>
      <c r="J293" s="30">
        <f>IF(H293&lt;&gt;"",ROUND(H293*(1-F293-I293),2),IF(SETUP!$C$10&lt;&gt;"Y",0,IF(SUMIF(Accounts!A$10:A$84,C293,Accounts!Q$10:Q$84)=1,0,ROUND((D293-E293)*(1-F293-I293)/SETUP!$C$13,2))))</f>
        <v>0</v>
      </c>
      <c r="K293" s="14" t="str">
        <f>IF(SUM(C293:H293)=0,"",IF(T293=0,LOOKUP(C293,Accounts!$A$10:$A$84,Accounts!$B$10:$B$84),"Error!  Invalid Account Number"))</f>
        <v/>
      </c>
      <c r="L293" s="30">
        <f t="shared" si="26"/>
        <v>0</v>
      </c>
      <c r="M293" s="152">
        <f t="shared" si="29"/>
        <v>0</v>
      </c>
      <c r="N293" s="43"/>
      <c r="O293" s="92"/>
      <c r="P293" s="150"/>
      <c r="Q293" s="156">
        <f t="shared" si="31"/>
        <v>0</v>
      </c>
      <c r="R293" s="161">
        <f t="shared" si="28"/>
        <v>0</v>
      </c>
      <c r="S293" s="15">
        <f>SUMIF(Accounts!A$10:A$84,C293,Accounts!A$10:A$84)</f>
        <v>0</v>
      </c>
      <c r="T293" s="15">
        <f t="shared" si="30"/>
        <v>0</v>
      </c>
      <c r="U293" s="15">
        <f t="shared" si="27"/>
        <v>0</v>
      </c>
    </row>
    <row r="294" spans="1:21">
      <c r="A294" s="56"/>
      <c r="B294" s="3"/>
      <c r="C294" s="216"/>
      <c r="D294" s="102"/>
      <c r="E294" s="102"/>
      <c r="F294" s="103"/>
      <c r="G294" s="131"/>
      <c r="H294" s="2"/>
      <c r="I294" s="107">
        <f>IF(F294="",SUMIF(Accounts!$A$10:$A$84,C294,Accounts!$D$10:$D$84),0)</f>
        <v>0</v>
      </c>
      <c r="J294" s="30">
        <f>IF(H294&lt;&gt;"",ROUND(H294*(1-F294-I294),2),IF(SETUP!$C$10&lt;&gt;"Y",0,IF(SUMIF(Accounts!A$10:A$84,C294,Accounts!Q$10:Q$84)=1,0,ROUND((D294-E294)*(1-F294-I294)/SETUP!$C$13,2))))</f>
        <v>0</v>
      </c>
      <c r="K294" s="14" t="str">
        <f>IF(SUM(C294:H294)=0,"",IF(T294=0,LOOKUP(C294,Accounts!$A$10:$A$84,Accounts!$B$10:$B$84),"Error!  Invalid Account Number"))</f>
        <v/>
      </c>
      <c r="L294" s="30">
        <f t="shared" si="26"/>
        <v>0</v>
      </c>
      <c r="M294" s="152">
        <f t="shared" si="29"/>
        <v>0</v>
      </c>
      <c r="N294" s="43"/>
      <c r="O294" s="92"/>
      <c r="P294" s="150"/>
      <c r="Q294" s="156">
        <f t="shared" si="31"/>
        <v>0</v>
      </c>
      <c r="R294" s="161">
        <f t="shared" si="28"/>
        <v>0</v>
      </c>
      <c r="S294" s="15">
        <f>SUMIF(Accounts!A$10:A$84,C294,Accounts!A$10:A$84)</f>
        <v>0</v>
      </c>
      <c r="T294" s="15">
        <f t="shared" si="30"/>
        <v>0</v>
      </c>
      <c r="U294" s="15">
        <f t="shared" si="27"/>
        <v>0</v>
      </c>
    </row>
    <row r="295" spans="1:21">
      <c r="A295" s="56"/>
      <c r="B295" s="3"/>
      <c r="C295" s="216"/>
      <c r="D295" s="102"/>
      <c r="E295" s="102"/>
      <c r="F295" s="103"/>
      <c r="G295" s="131"/>
      <c r="H295" s="2"/>
      <c r="I295" s="107">
        <f>IF(F295="",SUMIF(Accounts!$A$10:$A$84,C295,Accounts!$D$10:$D$84),0)</f>
        <v>0</v>
      </c>
      <c r="J295" s="30">
        <f>IF(H295&lt;&gt;"",ROUND(H295*(1-F295-I295),2),IF(SETUP!$C$10&lt;&gt;"Y",0,IF(SUMIF(Accounts!A$10:A$84,C295,Accounts!Q$10:Q$84)=1,0,ROUND((D295-E295)*(1-F295-I295)/SETUP!$C$13,2))))</f>
        <v>0</v>
      </c>
      <c r="K295" s="14" t="str">
        <f>IF(SUM(C295:H295)=0,"",IF(T295=0,LOOKUP(C295,Accounts!$A$10:$A$84,Accounts!$B$10:$B$84),"Error!  Invalid Account Number"))</f>
        <v/>
      </c>
      <c r="L295" s="30">
        <f t="shared" si="26"/>
        <v>0</v>
      </c>
      <c r="M295" s="152">
        <f t="shared" si="29"/>
        <v>0</v>
      </c>
      <c r="N295" s="43"/>
      <c r="O295" s="92"/>
      <c r="P295" s="150"/>
      <c r="Q295" s="156">
        <f t="shared" si="31"/>
        <v>0</v>
      </c>
      <c r="R295" s="161">
        <f t="shared" si="28"/>
        <v>0</v>
      </c>
      <c r="S295" s="15">
        <f>SUMIF(Accounts!A$10:A$84,C295,Accounts!A$10:A$84)</f>
        <v>0</v>
      </c>
      <c r="T295" s="15">
        <f t="shared" si="30"/>
        <v>0</v>
      </c>
      <c r="U295" s="15">
        <f t="shared" si="27"/>
        <v>0</v>
      </c>
    </row>
    <row r="296" spans="1:21">
      <c r="A296" s="56"/>
      <c r="B296" s="3"/>
      <c r="C296" s="216"/>
      <c r="D296" s="102"/>
      <c r="E296" s="102"/>
      <c r="F296" s="103"/>
      <c r="G296" s="131"/>
      <c r="H296" s="2"/>
      <c r="I296" s="107">
        <f>IF(F296="",SUMIF(Accounts!$A$10:$A$84,C296,Accounts!$D$10:$D$84),0)</f>
        <v>0</v>
      </c>
      <c r="J296" s="30">
        <f>IF(H296&lt;&gt;"",ROUND(H296*(1-F296-I296),2),IF(SETUP!$C$10&lt;&gt;"Y",0,IF(SUMIF(Accounts!A$10:A$84,C296,Accounts!Q$10:Q$84)=1,0,ROUND((D296-E296)*(1-F296-I296)/SETUP!$C$13,2))))</f>
        <v>0</v>
      </c>
      <c r="K296" s="14" t="str">
        <f>IF(SUM(C296:H296)=0,"",IF(T296=0,LOOKUP(C296,Accounts!$A$10:$A$84,Accounts!$B$10:$B$84),"Error!  Invalid Account Number"))</f>
        <v/>
      </c>
      <c r="L296" s="30">
        <f t="shared" si="26"/>
        <v>0</v>
      </c>
      <c r="M296" s="152">
        <f t="shared" si="29"/>
        <v>0</v>
      </c>
      <c r="N296" s="43"/>
      <c r="O296" s="92"/>
      <c r="P296" s="150"/>
      <c r="Q296" s="156">
        <f t="shared" si="31"/>
        <v>0</v>
      </c>
      <c r="R296" s="161">
        <f t="shared" si="28"/>
        <v>0</v>
      </c>
      <c r="S296" s="15">
        <f>SUMIF(Accounts!A$10:A$84,C296,Accounts!A$10:A$84)</f>
        <v>0</v>
      </c>
      <c r="T296" s="15">
        <f t="shared" si="30"/>
        <v>0</v>
      </c>
      <c r="U296" s="15">
        <f t="shared" si="27"/>
        <v>0</v>
      </c>
    </row>
    <row r="297" spans="1:21">
      <c r="A297" s="56"/>
      <c r="B297" s="3"/>
      <c r="C297" s="216"/>
      <c r="D297" s="102"/>
      <c r="E297" s="102"/>
      <c r="F297" s="103"/>
      <c r="G297" s="131"/>
      <c r="H297" s="2"/>
      <c r="I297" s="107">
        <f>IF(F297="",SUMIF(Accounts!$A$10:$A$84,C297,Accounts!$D$10:$D$84),0)</f>
        <v>0</v>
      </c>
      <c r="J297" s="30">
        <f>IF(H297&lt;&gt;"",ROUND(H297*(1-F297-I297),2),IF(SETUP!$C$10&lt;&gt;"Y",0,IF(SUMIF(Accounts!A$10:A$84,C297,Accounts!Q$10:Q$84)=1,0,ROUND((D297-E297)*(1-F297-I297)/SETUP!$C$13,2))))</f>
        <v>0</v>
      </c>
      <c r="K297" s="14" t="str">
        <f>IF(SUM(C297:H297)=0,"",IF(T297=0,LOOKUP(C297,Accounts!$A$10:$A$84,Accounts!$B$10:$B$84),"Error!  Invalid Account Number"))</f>
        <v/>
      </c>
      <c r="L297" s="30">
        <f t="shared" si="26"/>
        <v>0</v>
      </c>
      <c r="M297" s="152">
        <f t="shared" si="29"/>
        <v>0</v>
      </c>
      <c r="N297" s="43"/>
      <c r="O297" s="92"/>
      <c r="P297" s="150"/>
      <c r="Q297" s="156">
        <f t="shared" si="31"/>
        <v>0</v>
      </c>
      <c r="R297" s="161">
        <f t="shared" si="28"/>
        <v>0</v>
      </c>
      <c r="S297" s="15">
        <f>SUMIF(Accounts!A$10:A$84,C297,Accounts!A$10:A$84)</f>
        <v>0</v>
      </c>
      <c r="T297" s="15">
        <f t="shared" si="30"/>
        <v>0</v>
      </c>
      <c r="U297" s="15">
        <f t="shared" si="27"/>
        <v>0</v>
      </c>
    </row>
    <row r="298" spans="1:21">
      <c r="A298" s="56"/>
      <c r="B298" s="3"/>
      <c r="C298" s="216"/>
      <c r="D298" s="102"/>
      <c r="E298" s="102"/>
      <c r="F298" s="103"/>
      <c r="G298" s="131"/>
      <c r="H298" s="2"/>
      <c r="I298" s="107">
        <f>IF(F298="",SUMIF(Accounts!$A$10:$A$84,C298,Accounts!$D$10:$D$84),0)</f>
        <v>0</v>
      </c>
      <c r="J298" s="30">
        <f>IF(H298&lt;&gt;"",ROUND(H298*(1-F298-I298),2),IF(SETUP!$C$10&lt;&gt;"Y",0,IF(SUMIF(Accounts!A$10:A$84,C298,Accounts!Q$10:Q$84)=1,0,ROUND((D298-E298)*(1-F298-I298)/SETUP!$C$13,2))))</f>
        <v>0</v>
      </c>
      <c r="K298" s="14" t="str">
        <f>IF(SUM(C298:H298)=0,"",IF(T298=0,LOOKUP(C298,Accounts!$A$10:$A$84,Accounts!$B$10:$B$84),"Error!  Invalid Account Number"))</f>
        <v/>
      </c>
      <c r="L298" s="30">
        <f t="shared" si="26"/>
        <v>0</v>
      </c>
      <c r="M298" s="152">
        <f t="shared" si="29"/>
        <v>0</v>
      </c>
      <c r="N298" s="43"/>
      <c r="O298" s="92"/>
      <c r="P298" s="150"/>
      <c r="Q298" s="156">
        <f t="shared" si="31"/>
        <v>0</v>
      </c>
      <c r="R298" s="161">
        <f t="shared" si="28"/>
        <v>0</v>
      </c>
      <c r="S298" s="15">
        <f>SUMIF(Accounts!A$10:A$84,C298,Accounts!A$10:A$84)</f>
        <v>0</v>
      </c>
      <c r="T298" s="15">
        <f t="shared" si="30"/>
        <v>0</v>
      </c>
      <c r="U298" s="15">
        <f t="shared" si="27"/>
        <v>0</v>
      </c>
    </row>
    <row r="299" spans="1:21">
      <c r="A299" s="56"/>
      <c r="B299" s="3"/>
      <c r="C299" s="216"/>
      <c r="D299" s="102"/>
      <c r="E299" s="102"/>
      <c r="F299" s="103"/>
      <c r="G299" s="131"/>
      <c r="H299" s="2"/>
      <c r="I299" s="107">
        <f>IF(F299="",SUMIF(Accounts!$A$10:$A$84,C299,Accounts!$D$10:$D$84),0)</f>
        <v>0</v>
      </c>
      <c r="J299" s="30">
        <f>IF(H299&lt;&gt;"",ROUND(H299*(1-F299-I299),2),IF(SETUP!$C$10&lt;&gt;"Y",0,IF(SUMIF(Accounts!A$10:A$84,C299,Accounts!Q$10:Q$84)=1,0,ROUND((D299-E299)*(1-F299-I299)/SETUP!$C$13,2))))</f>
        <v>0</v>
      </c>
      <c r="K299" s="14" t="str">
        <f>IF(SUM(C299:H299)=0,"",IF(T299=0,LOOKUP(C299,Accounts!$A$10:$A$84,Accounts!$B$10:$B$84),"Error!  Invalid Account Number"))</f>
        <v/>
      </c>
      <c r="L299" s="30">
        <f t="shared" si="26"/>
        <v>0</v>
      </c>
      <c r="M299" s="152">
        <f t="shared" si="29"/>
        <v>0</v>
      </c>
      <c r="N299" s="43"/>
      <c r="O299" s="92"/>
      <c r="P299" s="150"/>
      <c r="Q299" s="156">
        <f t="shared" si="31"/>
        <v>0</v>
      </c>
      <c r="R299" s="161">
        <f t="shared" si="28"/>
        <v>0</v>
      </c>
      <c r="S299" s="15">
        <f>SUMIF(Accounts!A$10:A$84,C299,Accounts!A$10:A$84)</f>
        <v>0</v>
      </c>
      <c r="T299" s="15">
        <f t="shared" si="30"/>
        <v>0</v>
      </c>
      <c r="U299" s="15">
        <f t="shared" si="27"/>
        <v>0</v>
      </c>
    </row>
    <row r="300" spans="1:21">
      <c r="A300" s="56"/>
      <c r="B300" s="3"/>
      <c r="C300" s="216"/>
      <c r="D300" s="102"/>
      <c r="E300" s="102"/>
      <c r="F300" s="103"/>
      <c r="G300" s="131"/>
      <c r="H300" s="2"/>
      <c r="I300" s="107">
        <f>IF(F300="",SUMIF(Accounts!$A$10:$A$84,C300,Accounts!$D$10:$D$84),0)</f>
        <v>0</v>
      </c>
      <c r="J300" s="30">
        <f>IF(H300&lt;&gt;"",ROUND(H300*(1-F300-I300),2),IF(SETUP!$C$10&lt;&gt;"Y",0,IF(SUMIF(Accounts!A$10:A$84,C300,Accounts!Q$10:Q$84)=1,0,ROUND((D300-E300)*(1-F300-I300)/SETUP!$C$13,2))))</f>
        <v>0</v>
      </c>
      <c r="K300" s="14" t="str">
        <f>IF(SUM(C300:H300)=0,"",IF(T300=0,LOOKUP(C300,Accounts!$A$10:$A$84,Accounts!$B$10:$B$84),"Error!  Invalid Account Number"))</f>
        <v/>
      </c>
      <c r="L300" s="30">
        <f t="shared" si="26"/>
        <v>0</v>
      </c>
      <c r="M300" s="152">
        <f t="shared" si="29"/>
        <v>0</v>
      </c>
      <c r="N300" s="43"/>
      <c r="O300" s="92"/>
      <c r="P300" s="150"/>
      <c r="Q300" s="156">
        <f t="shared" si="31"/>
        <v>0</v>
      </c>
      <c r="R300" s="161">
        <f t="shared" si="28"/>
        <v>0</v>
      </c>
      <c r="S300" s="15">
        <f>SUMIF(Accounts!A$10:A$84,C300,Accounts!A$10:A$84)</f>
        <v>0</v>
      </c>
      <c r="T300" s="15">
        <f t="shared" si="30"/>
        <v>0</v>
      </c>
      <c r="U300" s="15">
        <f t="shared" si="27"/>
        <v>0</v>
      </c>
    </row>
    <row r="301" spans="1:21">
      <c r="A301" s="56"/>
      <c r="B301" s="3"/>
      <c r="C301" s="216"/>
      <c r="D301" s="102"/>
      <c r="E301" s="102"/>
      <c r="F301" s="103"/>
      <c r="G301" s="131"/>
      <c r="H301" s="2"/>
      <c r="I301" s="107">
        <f>IF(F301="",SUMIF(Accounts!$A$10:$A$84,C301,Accounts!$D$10:$D$84),0)</f>
        <v>0</v>
      </c>
      <c r="J301" s="30">
        <f>IF(H301&lt;&gt;"",ROUND(H301*(1-F301-I301),2),IF(SETUP!$C$10&lt;&gt;"Y",0,IF(SUMIF(Accounts!A$10:A$84,C301,Accounts!Q$10:Q$84)=1,0,ROUND((D301-E301)*(1-F301-I301)/SETUP!$C$13,2))))</f>
        <v>0</v>
      </c>
      <c r="K301" s="14" t="str">
        <f>IF(SUM(C301:H301)=0,"",IF(T301=0,LOOKUP(C301,Accounts!$A$10:$A$84,Accounts!$B$10:$B$84),"Error!  Invalid Account Number"))</f>
        <v/>
      </c>
      <c r="L301" s="30">
        <f t="shared" si="26"/>
        <v>0</v>
      </c>
      <c r="M301" s="152">
        <f t="shared" si="29"/>
        <v>0</v>
      </c>
      <c r="N301" s="43"/>
      <c r="O301" s="92"/>
      <c r="P301" s="150"/>
      <c r="Q301" s="156">
        <f t="shared" si="31"/>
        <v>0</v>
      </c>
      <c r="R301" s="161">
        <f t="shared" si="28"/>
        <v>0</v>
      </c>
      <c r="S301" s="15">
        <f>SUMIF(Accounts!A$10:A$84,C301,Accounts!A$10:A$84)</f>
        <v>0</v>
      </c>
      <c r="T301" s="15">
        <f t="shared" si="30"/>
        <v>0</v>
      </c>
      <c r="U301" s="15">
        <f t="shared" si="27"/>
        <v>0</v>
      </c>
    </row>
    <row r="302" spans="1:21">
      <c r="A302" s="56"/>
      <c r="B302" s="3"/>
      <c r="C302" s="216"/>
      <c r="D302" s="102"/>
      <c r="E302" s="102"/>
      <c r="F302" s="103"/>
      <c r="G302" s="131"/>
      <c r="H302" s="2"/>
      <c r="I302" s="107">
        <f>IF(F302="",SUMIF(Accounts!$A$10:$A$84,C302,Accounts!$D$10:$D$84),0)</f>
        <v>0</v>
      </c>
      <c r="J302" s="30">
        <f>IF(H302&lt;&gt;"",ROUND(H302*(1-F302-I302),2),IF(SETUP!$C$10&lt;&gt;"Y",0,IF(SUMIF(Accounts!A$10:A$84,C302,Accounts!Q$10:Q$84)=1,0,ROUND((D302-E302)*(1-F302-I302)/SETUP!$C$13,2))))</f>
        <v>0</v>
      </c>
      <c r="K302" s="14" t="str">
        <f>IF(SUM(C302:H302)=0,"",IF(T302=0,LOOKUP(C302,Accounts!$A$10:$A$84,Accounts!$B$10:$B$84),"Error!  Invalid Account Number"))</f>
        <v/>
      </c>
      <c r="L302" s="30">
        <f t="shared" si="26"/>
        <v>0</v>
      </c>
      <c r="M302" s="152">
        <f t="shared" si="29"/>
        <v>0</v>
      </c>
      <c r="N302" s="43"/>
      <c r="O302" s="92"/>
      <c r="P302" s="150"/>
      <c r="Q302" s="156">
        <f t="shared" si="31"/>
        <v>0</v>
      </c>
      <c r="R302" s="161">
        <f t="shared" si="28"/>
        <v>0</v>
      </c>
      <c r="S302" s="15">
        <f>SUMIF(Accounts!A$10:A$84,C302,Accounts!A$10:A$84)</f>
        <v>0</v>
      </c>
      <c r="T302" s="15">
        <f t="shared" si="30"/>
        <v>0</v>
      </c>
      <c r="U302" s="15">
        <f t="shared" si="27"/>
        <v>0</v>
      </c>
    </row>
    <row r="303" spans="1:21">
      <c r="A303" s="56"/>
      <c r="B303" s="3"/>
      <c r="C303" s="216"/>
      <c r="D303" s="102"/>
      <c r="E303" s="102"/>
      <c r="F303" s="103"/>
      <c r="G303" s="131"/>
      <c r="H303" s="2"/>
      <c r="I303" s="107">
        <f>IF(F303="",SUMIF(Accounts!$A$10:$A$84,C303,Accounts!$D$10:$D$84),0)</f>
        <v>0</v>
      </c>
      <c r="J303" s="30">
        <f>IF(H303&lt;&gt;"",ROUND(H303*(1-F303-I303),2),IF(SETUP!$C$10&lt;&gt;"Y",0,IF(SUMIF(Accounts!A$10:A$84,C303,Accounts!Q$10:Q$84)=1,0,ROUND((D303-E303)*(1-F303-I303)/SETUP!$C$13,2))))</f>
        <v>0</v>
      </c>
      <c r="K303" s="14" t="str">
        <f>IF(SUM(C303:H303)=0,"",IF(T303=0,LOOKUP(C303,Accounts!$A$10:$A$84,Accounts!$B$10:$B$84),"Error!  Invalid Account Number"))</f>
        <v/>
      </c>
      <c r="L303" s="30">
        <f t="shared" si="26"/>
        <v>0</v>
      </c>
      <c r="M303" s="152">
        <f t="shared" si="29"/>
        <v>0</v>
      </c>
      <c r="N303" s="43"/>
      <c r="O303" s="92"/>
      <c r="P303" s="150"/>
      <c r="Q303" s="156">
        <f t="shared" si="31"/>
        <v>0</v>
      </c>
      <c r="R303" s="161">
        <f t="shared" si="28"/>
        <v>0</v>
      </c>
      <c r="S303" s="15">
        <f>SUMIF(Accounts!A$10:A$84,C303,Accounts!A$10:A$84)</f>
        <v>0</v>
      </c>
      <c r="T303" s="15">
        <f t="shared" si="30"/>
        <v>0</v>
      </c>
      <c r="U303" s="15">
        <f t="shared" si="27"/>
        <v>0</v>
      </c>
    </row>
    <row r="304" spans="1:21">
      <c r="A304" s="56"/>
      <c r="B304" s="3"/>
      <c r="C304" s="216"/>
      <c r="D304" s="102"/>
      <c r="E304" s="102"/>
      <c r="F304" s="103"/>
      <c r="G304" s="131"/>
      <c r="H304" s="2"/>
      <c r="I304" s="107">
        <f>IF(F304="",SUMIF(Accounts!$A$10:$A$84,C304,Accounts!$D$10:$D$84),0)</f>
        <v>0</v>
      </c>
      <c r="J304" s="30">
        <f>IF(H304&lt;&gt;"",ROUND(H304*(1-F304-I304),2),IF(SETUP!$C$10&lt;&gt;"Y",0,IF(SUMIF(Accounts!A$10:A$84,C304,Accounts!Q$10:Q$84)=1,0,ROUND((D304-E304)*(1-F304-I304)/SETUP!$C$13,2))))</f>
        <v>0</v>
      </c>
      <c r="K304" s="14" t="str">
        <f>IF(SUM(C304:H304)=0,"",IF(T304=0,LOOKUP(C304,Accounts!$A$10:$A$84,Accounts!$B$10:$B$84),"Error!  Invalid Account Number"))</f>
        <v/>
      </c>
      <c r="L304" s="30">
        <f t="shared" si="26"/>
        <v>0</v>
      </c>
      <c r="M304" s="152">
        <f t="shared" si="29"/>
        <v>0</v>
      </c>
      <c r="N304" s="43"/>
      <c r="O304" s="92"/>
      <c r="P304" s="150"/>
      <c r="Q304" s="156">
        <f t="shared" si="31"/>
        <v>0</v>
      </c>
      <c r="R304" s="161">
        <f t="shared" si="28"/>
        <v>0</v>
      </c>
      <c r="S304" s="15">
        <f>SUMIF(Accounts!A$10:A$84,C304,Accounts!A$10:A$84)</f>
        <v>0</v>
      </c>
      <c r="T304" s="15">
        <f t="shared" si="30"/>
        <v>0</v>
      </c>
      <c r="U304" s="15">
        <f t="shared" si="27"/>
        <v>0</v>
      </c>
    </row>
    <row r="305" spans="1:21">
      <c r="A305" s="56"/>
      <c r="B305" s="3"/>
      <c r="C305" s="216"/>
      <c r="D305" s="102"/>
      <c r="E305" s="102"/>
      <c r="F305" s="103"/>
      <c r="G305" s="131"/>
      <c r="H305" s="2"/>
      <c r="I305" s="107">
        <f>IF(F305="",SUMIF(Accounts!$A$10:$A$84,C305,Accounts!$D$10:$D$84),0)</f>
        <v>0</v>
      </c>
      <c r="J305" s="30">
        <f>IF(H305&lt;&gt;"",ROUND(H305*(1-F305-I305),2),IF(SETUP!$C$10&lt;&gt;"Y",0,IF(SUMIF(Accounts!A$10:A$84,C305,Accounts!Q$10:Q$84)=1,0,ROUND((D305-E305)*(1-F305-I305)/SETUP!$C$13,2))))</f>
        <v>0</v>
      </c>
      <c r="K305" s="14" t="str">
        <f>IF(SUM(C305:H305)=0,"",IF(T305=0,LOOKUP(C305,Accounts!$A$10:$A$84,Accounts!$B$10:$B$84),"Error!  Invalid Account Number"))</f>
        <v/>
      </c>
      <c r="L305" s="30">
        <f t="shared" si="26"/>
        <v>0</v>
      </c>
      <c r="M305" s="152">
        <f t="shared" si="29"/>
        <v>0</v>
      </c>
      <c r="N305" s="43"/>
      <c r="O305" s="92"/>
      <c r="P305" s="150"/>
      <c r="Q305" s="156">
        <f t="shared" si="31"/>
        <v>0</v>
      </c>
      <c r="R305" s="161">
        <f t="shared" si="28"/>
        <v>0</v>
      </c>
      <c r="S305" s="15">
        <f>SUMIF(Accounts!A$10:A$84,C305,Accounts!A$10:A$84)</f>
        <v>0</v>
      </c>
      <c r="T305" s="15">
        <f t="shared" si="30"/>
        <v>0</v>
      </c>
      <c r="U305" s="15">
        <f t="shared" si="27"/>
        <v>0</v>
      </c>
    </row>
    <row r="306" spans="1:21">
      <c r="A306" s="56"/>
      <c r="B306" s="3"/>
      <c r="C306" s="216"/>
      <c r="D306" s="102"/>
      <c r="E306" s="102"/>
      <c r="F306" s="103"/>
      <c r="G306" s="131"/>
      <c r="H306" s="2"/>
      <c r="I306" s="107">
        <f>IF(F306="",SUMIF(Accounts!$A$10:$A$84,C306,Accounts!$D$10:$D$84),0)</f>
        <v>0</v>
      </c>
      <c r="J306" s="30">
        <f>IF(H306&lt;&gt;"",ROUND(H306*(1-F306-I306),2),IF(SETUP!$C$10&lt;&gt;"Y",0,IF(SUMIF(Accounts!A$10:A$84,C306,Accounts!Q$10:Q$84)=1,0,ROUND((D306-E306)*(1-F306-I306)/SETUP!$C$13,2))))</f>
        <v>0</v>
      </c>
      <c r="K306" s="14" t="str">
        <f>IF(SUM(C306:H306)=0,"",IF(T306=0,LOOKUP(C306,Accounts!$A$10:$A$84,Accounts!$B$10:$B$84),"Error!  Invalid Account Number"))</f>
        <v/>
      </c>
      <c r="L306" s="30">
        <f t="shared" si="26"/>
        <v>0</v>
      </c>
      <c r="M306" s="152">
        <f t="shared" si="29"/>
        <v>0</v>
      </c>
      <c r="N306" s="43"/>
      <c r="O306" s="92"/>
      <c r="P306" s="150"/>
      <c r="Q306" s="156">
        <f t="shared" si="31"/>
        <v>0</v>
      </c>
      <c r="R306" s="161">
        <f t="shared" si="28"/>
        <v>0</v>
      </c>
      <c r="S306" s="15">
        <f>SUMIF(Accounts!A$10:A$84,C306,Accounts!A$10:A$84)</f>
        <v>0</v>
      </c>
      <c r="T306" s="15">
        <f t="shared" si="30"/>
        <v>0</v>
      </c>
      <c r="U306" s="15">
        <f t="shared" si="27"/>
        <v>0</v>
      </c>
    </row>
    <row r="307" spans="1:21">
      <c r="A307" s="56"/>
      <c r="B307" s="3"/>
      <c r="C307" s="216"/>
      <c r="D307" s="102"/>
      <c r="E307" s="102"/>
      <c r="F307" s="103"/>
      <c r="G307" s="131"/>
      <c r="H307" s="2"/>
      <c r="I307" s="107">
        <f>IF(F307="",SUMIF(Accounts!$A$10:$A$84,C307,Accounts!$D$10:$D$84),0)</f>
        <v>0</v>
      </c>
      <c r="J307" s="30">
        <f>IF(H307&lt;&gt;"",ROUND(H307*(1-F307-I307),2),IF(SETUP!$C$10&lt;&gt;"Y",0,IF(SUMIF(Accounts!A$10:A$84,C307,Accounts!Q$10:Q$84)=1,0,ROUND((D307-E307)*(1-F307-I307)/SETUP!$C$13,2))))</f>
        <v>0</v>
      </c>
      <c r="K307" s="14" t="str">
        <f>IF(SUM(C307:H307)=0,"",IF(T307=0,LOOKUP(C307,Accounts!$A$10:$A$84,Accounts!$B$10:$B$84),"Error!  Invalid Account Number"))</f>
        <v/>
      </c>
      <c r="L307" s="30">
        <f t="shared" si="26"/>
        <v>0</v>
      </c>
      <c r="M307" s="152">
        <f t="shared" si="29"/>
        <v>0</v>
      </c>
      <c r="N307" s="43"/>
      <c r="O307" s="92"/>
      <c r="P307" s="150"/>
      <c r="Q307" s="156">
        <f t="shared" si="31"/>
        <v>0</v>
      </c>
      <c r="R307" s="161">
        <f t="shared" si="28"/>
        <v>0</v>
      </c>
      <c r="S307" s="15">
        <f>SUMIF(Accounts!A$10:A$84,C307,Accounts!A$10:A$84)</f>
        <v>0</v>
      </c>
      <c r="T307" s="15">
        <f t="shared" si="30"/>
        <v>0</v>
      </c>
      <c r="U307" s="15">
        <f t="shared" si="27"/>
        <v>0</v>
      </c>
    </row>
    <row r="308" spans="1:21">
      <c r="A308" s="56"/>
      <c r="B308" s="3"/>
      <c r="C308" s="216"/>
      <c r="D308" s="102"/>
      <c r="E308" s="102"/>
      <c r="F308" s="103"/>
      <c r="G308" s="131"/>
      <c r="H308" s="2"/>
      <c r="I308" s="107">
        <f>IF(F308="",SUMIF(Accounts!$A$10:$A$84,C308,Accounts!$D$10:$D$84),0)</f>
        <v>0</v>
      </c>
      <c r="J308" s="30">
        <f>IF(H308&lt;&gt;"",ROUND(H308*(1-F308-I308),2),IF(SETUP!$C$10&lt;&gt;"Y",0,IF(SUMIF(Accounts!A$10:A$84,C308,Accounts!Q$10:Q$84)=1,0,ROUND((D308-E308)*(1-F308-I308)/SETUP!$C$13,2))))</f>
        <v>0</v>
      </c>
      <c r="K308" s="14" t="str">
        <f>IF(SUM(C308:H308)=0,"",IF(T308=0,LOOKUP(C308,Accounts!$A$10:$A$84,Accounts!$B$10:$B$84),"Error!  Invalid Account Number"))</f>
        <v/>
      </c>
      <c r="L308" s="30">
        <f t="shared" si="26"/>
        <v>0</v>
      </c>
      <c r="M308" s="152">
        <f t="shared" si="29"/>
        <v>0</v>
      </c>
      <c r="N308" s="43"/>
      <c r="O308" s="92"/>
      <c r="P308" s="150"/>
      <c r="Q308" s="156">
        <f t="shared" si="31"/>
        <v>0</v>
      </c>
      <c r="R308" s="161">
        <f t="shared" si="28"/>
        <v>0</v>
      </c>
      <c r="S308" s="15">
        <f>SUMIF(Accounts!A$10:A$84,C308,Accounts!A$10:A$84)</f>
        <v>0</v>
      </c>
      <c r="T308" s="15">
        <f t="shared" si="30"/>
        <v>0</v>
      </c>
      <c r="U308" s="15">
        <f t="shared" si="27"/>
        <v>0</v>
      </c>
    </row>
    <row r="309" spans="1:21">
      <c r="A309" s="56"/>
      <c r="B309" s="3"/>
      <c r="C309" s="216"/>
      <c r="D309" s="102"/>
      <c r="E309" s="102"/>
      <c r="F309" s="103"/>
      <c r="G309" s="131"/>
      <c r="H309" s="2"/>
      <c r="I309" s="107">
        <f>IF(F309="",SUMIF(Accounts!$A$10:$A$84,C309,Accounts!$D$10:$D$84),0)</f>
        <v>0</v>
      </c>
      <c r="J309" s="30">
        <f>IF(H309&lt;&gt;"",ROUND(H309*(1-F309-I309),2),IF(SETUP!$C$10&lt;&gt;"Y",0,IF(SUMIF(Accounts!A$10:A$84,C309,Accounts!Q$10:Q$84)=1,0,ROUND((D309-E309)*(1-F309-I309)/SETUP!$C$13,2))))</f>
        <v>0</v>
      </c>
      <c r="K309" s="14" t="str">
        <f>IF(SUM(C309:H309)=0,"",IF(T309=0,LOOKUP(C309,Accounts!$A$10:$A$84,Accounts!$B$10:$B$84),"Error!  Invalid Account Number"))</f>
        <v/>
      </c>
      <c r="L309" s="30">
        <f t="shared" si="26"/>
        <v>0</v>
      </c>
      <c r="M309" s="152">
        <f t="shared" si="29"/>
        <v>0</v>
      </c>
      <c r="N309" s="43"/>
      <c r="O309" s="92"/>
      <c r="P309" s="150"/>
      <c r="Q309" s="156">
        <f t="shared" si="31"/>
        <v>0</v>
      </c>
      <c r="R309" s="161">
        <f t="shared" si="28"/>
        <v>0</v>
      </c>
      <c r="S309" s="15">
        <f>SUMIF(Accounts!A$10:A$84,C309,Accounts!A$10:A$84)</f>
        <v>0</v>
      </c>
      <c r="T309" s="15">
        <f t="shared" si="30"/>
        <v>0</v>
      </c>
      <c r="U309" s="15">
        <f t="shared" si="27"/>
        <v>0</v>
      </c>
    </row>
    <row r="310" spans="1:21">
      <c r="A310" s="56"/>
      <c r="B310" s="3"/>
      <c r="C310" s="216"/>
      <c r="D310" s="102"/>
      <c r="E310" s="102"/>
      <c r="F310" s="103"/>
      <c r="G310" s="131"/>
      <c r="H310" s="2"/>
      <c r="I310" s="107">
        <f>IF(F310="",SUMIF(Accounts!$A$10:$A$84,C310,Accounts!$D$10:$D$84),0)</f>
        <v>0</v>
      </c>
      <c r="J310" s="30">
        <f>IF(H310&lt;&gt;"",ROUND(H310*(1-F310-I310),2),IF(SETUP!$C$10&lt;&gt;"Y",0,IF(SUMIF(Accounts!A$10:A$84,C310,Accounts!Q$10:Q$84)=1,0,ROUND((D310-E310)*(1-F310-I310)/SETUP!$C$13,2))))</f>
        <v>0</v>
      </c>
      <c r="K310" s="14" t="str">
        <f>IF(SUM(C310:H310)=0,"",IF(T310=0,LOOKUP(C310,Accounts!$A$10:$A$84,Accounts!$B$10:$B$84),"Error!  Invalid Account Number"))</f>
        <v/>
      </c>
      <c r="L310" s="30">
        <f t="shared" si="26"/>
        <v>0</v>
      </c>
      <c r="M310" s="152">
        <f t="shared" si="29"/>
        <v>0</v>
      </c>
      <c r="N310" s="43"/>
      <c r="O310" s="92"/>
      <c r="P310" s="150"/>
      <c r="Q310" s="156">
        <f t="shared" si="31"/>
        <v>0</v>
      </c>
      <c r="R310" s="161">
        <f t="shared" si="28"/>
        <v>0</v>
      </c>
      <c r="S310" s="15">
        <f>SUMIF(Accounts!A$10:A$84,C310,Accounts!A$10:A$84)</f>
        <v>0</v>
      </c>
      <c r="T310" s="15">
        <f t="shared" si="30"/>
        <v>0</v>
      </c>
      <c r="U310" s="15">
        <f t="shared" si="27"/>
        <v>0</v>
      </c>
    </row>
    <row r="311" spans="1:21">
      <c r="A311" s="56"/>
      <c r="B311" s="3"/>
      <c r="C311" s="216"/>
      <c r="D311" s="102"/>
      <c r="E311" s="102"/>
      <c r="F311" s="103"/>
      <c r="G311" s="131"/>
      <c r="H311" s="2"/>
      <c r="I311" s="107">
        <f>IF(F311="",SUMIF(Accounts!$A$10:$A$84,C311,Accounts!$D$10:$D$84),0)</f>
        <v>0</v>
      </c>
      <c r="J311" s="30">
        <f>IF(H311&lt;&gt;"",ROUND(H311*(1-F311-I311),2),IF(SETUP!$C$10&lt;&gt;"Y",0,IF(SUMIF(Accounts!A$10:A$84,C311,Accounts!Q$10:Q$84)=1,0,ROUND((D311-E311)*(1-F311-I311)/SETUP!$C$13,2))))</f>
        <v>0</v>
      </c>
      <c r="K311" s="14" t="str">
        <f>IF(SUM(C311:H311)=0,"",IF(T311=0,LOOKUP(C311,Accounts!$A$10:$A$84,Accounts!$B$10:$B$84),"Error!  Invalid Account Number"))</f>
        <v/>
      </c>
      <c r="L311" s="30">
        <f t="shared" si="26"/>
        <v>0</v>
      </c>
      <c r="M311" s="152">
        <f t="shared" si="29"/>
        <v>0</v>
      </c>
      <c r="N311" s="43"/>
      <c r="O311" s="92"/>
      <c r="P311" s="150"/>
      <c r="Q311" s="156">
        <f t="shared" si="31"/>
        <v>0</v>
      </c>
      <c r="R311" s="161">
        <f t="shared" si="28"/>
        <v>0</v>
      </c>
      <c r="S311" s="15">
        <f>SUMIF(Accounts!A$10:A$84,C311,Accounts!A$10:A$84)</f>
        <v>0</v>
      </c>
      <c r="T311" s="15">
        <f t="shared" si="30"/>
        <v>0</v>
      </c>
      <c r="U311" s="15">
        <f t="shared" si="27"/>
        <v>0</v>
      </c>
    </row>
    <row r="312" spans="1:21">
      <c r="A312" s="56"/>
      <c r="B312" s="3"/>
      <c r="C312" s="216"/>
      <c r="D312" s="102"/>
      <c r="E312" s="102"/>
      <c r="F312" s="103"/>
      <c r="G312" s="131"/>
      <c r="H312" s="2"/>
      <c r="I312" s="107">
        <f>IF(F312="",SUMIF(Accounts!$A$10:$A$84,C312,Accounts!$D$10:$D$84),0)</f>
        <v>0</v>
      </c>
      <c r="J312" s="30">
        <f>IF(H312&lt;&gt;"",ROUND(H312*(1-F312-I312),2),IF(SETUP!$C$10&lt;&gt;"Y",0,IF(SUMIF(Accounts!A$10:A$84,C312,Accounts!Q$10:Q$84)=1,0,ROUND((D312-E312)*(1-F312-I312)/SETUP!$C$13,2))))</f>
        <v>0</v>
      </c>
      <c r="K312" s="14" t="str">
        <f>IF(SUM(C312:H312)=0,"",IF(T312=0,LOOKUP(C312,Accounts!$A$10:$A$84,Accounts!$B$10:$B$84),"Error!  Invalid Account Number"))</f>
        <v/>
      </c>
      <c r="L312" s="30">
        <f t="shared" si="26"/>
        <v>0</v>
      </c>
      <c r="M312" s="152">
        <f t="shared" si="29"/>
        <v>0</v>
      </c>
      <c r="N312" s="43"/>
      <c r="O312" s="92"/>
      <c r="P312" s="150"/>
      <c r="Q312" s="156">
        <f t="shared" si="31"/>
        <v>0</v>
      </c>
      <c r="R312" s="161">
        <f t="shared" si="28"/>
        <v>0</v>
      </c>
      <c r="S312" s="15">
        <f>SUMIF(Accounts!A$10:A$84,C312,Accounts!A$10:A$84)</f>
        <v>0</v>
      </c>
      <c r="T312" s="15">
        <f t="shared" si="30"/>
        <v>0</v>
      </c>
      <c r="U312" s="15">
        <f t="shared" si="27"/>
        <v>0</v>
      </c>
    </row>
    <row r="313" spans="1:21">
      <c r="A313" s="56"/>
      <c r="B313" s="3"/>
      <c r="C313" s="216"/>
      <c r="D313" s="102"/>
      <c r="E313" s="102"/>
      <c r="F313" s="103"/>
      <c r="G313" s="131"/>
      <c r="H313" s="2"/>
      <c r="I313" s="107">
        <f>IF(F313="",SUMIF(Accounts!$A$10:$A$84,C313,Accounts!$D$10:$D$84),0)</f>
        <v>0</v>
      </c>
      <c r="J313" s="30">
        <f>IF(H313&lt;&gt;"",ROUND(H313*(1-F313-I313),2),IF(SETUP!$C$10&lt;&gt;"Y",0,IF(SUMIF(Accounts!A$10:A$84,C313,Accounts!Q$10:Q$84)=1,0,ROUND((D313-E313)*(1-F313-I313)/SETUP!$C$13,2))))</f>
        <v>0</v>
      </c>
      <c r="K313" s="14" t="str">
        <f>IF(SUM(C313:H313)=0,"",IF(T313=0,LOOKUP(C313,Accounts!$A$10:$A$84,Accounts!$B$10:$B$84),"Error!  Invalid Account Number"))</f>
        <v/>
      </c>
      <c r="L313" s="30">
        <f t="shared" si="26"/>
        <v>0</v>
      </c>
      <c r="M313" s="152">
        <f t="shared" si="29"/>
        <v>0</v>
      </c>
      <c r="N313" s="43"/>
      <c r="O313" s="92"/>
      <c r="P313" s="150"/>
      <c r="Q313" s="156">
        <f t="shared" si="31"/>
        <v>0</v>
      </c>
      <c r="R313" s="161">
        <f t="shared" si="28"/>
        <v>0</v>
      </c>
      <c r="S313" s="15">
        <f>SUMIF(Accounts!A$10:A$84,C313,Accounts!A$10:A$84)</f>
        <v>0</v>
      </c>
      <c r="T313" s="15">
        <f t="shared" si="30"/>
        <v>0</v>
      </c>
      <c r="U313" s="15">
        <f t="shared" si="27"/>
        <v>0</v>
      </c>
    </row>
    <row r="314" spans="1:21">
      <c r="A314" s="56"/>
      <c r="B314" s="3"/>
      <c r="C314" s="216"/>
      <c r="D314" s="102"/>
      <c r="E314" s="102"/>
      <c r="F314" s="103"/>
      <c r="G314" s="131"/>
      <c r="H314" s="2"/>
      <c r="I314" s="107">
        <f>IF(F314="",SUMIF(Accounts!$A$10:$A$84,C314,Accounts!$D$10:$D$84),0)</f>
        <v>0</v>
      </c>
      <c r="J314" s="30">
        <f>IF(H314&lt;&gt;"",ROUND(H314*(1-F314-I314),2),IF(SETUP!$C$10&lt;&gt;"Y",0,IF(SUMIF(Accounts!A$10:A$84,C314,Accounts!Q$10:Q$84)=1,0,ROUND((D314-E314)*(1-F314-I314)/SETUP!$C$13,2))))</f>
        <v>0</v>
      </c>
      <c r="K314" s="14" t="str">
        <f>IF(SUM(C314:H314)=0,"",IF(T314=0,LOOKUP(C314,Accounts!$A$10:$A$84,Accounts!$B$10:$B$84),"Error!  Invalid Account Number"))</f>
        <v/>
      </c>
      <c r="L314" s="30">
        <f t="shared" si="26"/>
        <v>0</v>
      </c>
      <c r="M314" s="152">
        <f t="shared" si="29"/>
        <v>0</v>
      </c>
      <c r="N314" s="43"/>
      <c r="O314" s="92"/>
      <c r="P314" s="150"/>
      <c r="Q314" s="156">
        <f t="shared" si="31"/>
        <v>0</v>
      </c>
      <c r="R314" s="161">
        <f t="shared" si="28"/>
        <v>0</v>
      </c>
      <c r="S314" s="15">
        <f>SUMIF(Accounts!A$10:A$84,C314,Accounts!A$10:A$84)</f>
        <v>0</v>
      </c>
      <c r="T314" s="15">
        <f t="shared" si="30"/>
        <v>0</v>
      </c>
      <c r="U314" s="15">
        <f t="shared" si="27"/>
        <v>0</v>
      </c>
    </row>
    <row r="315" spans="1:21">
      <c r="A315" s="56"/>
      <c r="B315" s="3"/>
      <c r="C315" s="216"/>
      <c r="D315" s="102"/>
      <c r="E315" s="102"/>
      <c r="F315" s="103"/>
      <c r="G315" s="131"/>
      <c r="H315" s="2"/>
      <c r="I315" s="107">
        <f>IF(F315="",SUMIF(Accounts!$A$10:$A$84,C315,Accounts!$D$10:$D$84),0)</f>
        <v>0</v>
      </c>
      <c r="J315" s="30">
        <f>IF(H315&lt;&gt;"",ROUND(H315*(1-F315-I315),2),IF(SETUP!$C$10&lt;&gt;"Y",0,IF(SUMIF(Accounts!A$10:A$84,C315,Accounts!Q$10:Q$84)=1,0,ROUND((D315-E315)*(1-F315-I315)/SETUP!$C$13,2))))</f>
        <v>0</v>
      </c>
      <c r="K315" s="14" t="str">
        <f>IF(SUM(C315:H315)=0,"",IF(T315=0,LOOKUP(C315,Accounts!$A$10:$A$84,Accounts!$B$10:$B$84),"Error!  Invalid Account Number"))</f>
        <v/>
      </c>
      <c r="L315" s="30">
        <f t="shared" si="26"/>
        <v>0</v>
      </c>
      <c r="M315" s="152">
        <f t="shared" si="29"/>
        <v>0</v>
      </c>
      <c r="N315" s="43"/>
      <c r="O315" s="92"/>
      <c r="P315" s="150"/>
      <c r="Q315" s="156">
        <f t="shared" si="31"/>
        <v>0</v>
      </c>
      <c r="R315" s="161">
        <f t="shared" si="28"/>
        <v>0</v>
      </c>
      <c r="S315" s="15">
        <f>SUMIF(Accounts!A$10:A$84,C315,Accounts!A$10:A$84)</f>
        <v>0</v>
      </c>
      <c r="T315" s="15">
        <f t="shared" si="30"/>
        <v>0</v>
      </c>
      <c r="U315" s="15">
        <f t="shared" si="27"/>
        <v>0</v>
      </c>
    </row>
    <row r="316" spans="1:21">
      <c r="A316" s="56"/>
      <c r="B316" s="3"/>
      <c r="C316" s="216"/>
      <c r="D316" s="102"/>
      <c r="E316" s="102"/>
      <c r="F316" s="103"/>
      <c r="G316" s="131"/>
      <c r="H316" s="2"/>
      <c r="I316" s="107">
        <f>IF(F316="",SUMIF(Accounts!$A$10:$A$84,C316,Accounts!$D$10:$D$84),0)</f>
        <v>0</v>
      </c>
      <c r="J316" s="30">
        <f>IF(H316&lt;&gt;"",ROUND(H316*(1-F316-I316),2),IF(SETUP!$C$10&lt;&gt;"Y",0,IF(SUMIF(Accounts!A$10:A$84,C316,Accounts!Q$10:Q$84)=1,0,ROUND((D316-E316)*(1-F316-I316)/SETUP!$C$13,2))))</f>
        <v>0</v>
      </c>
      <c r="K316" s="14" t="str">
        <f>IF(SUM(C316:H316)=0,"",IF(T316=0,LOOKUP(C316,Accounts!$A$10:$A$84,Accounts!$B$10:$B$84),"Error!  Invalid Account Number"))</f>
        <v/>
      </c>
      <c r="L316" s="30">
        <f t="shared" si="26"/>
        <v>0</v>
      </c>
      <c r="M316" s="152">
        <f t="shared" si="29"/>
        <v>0</v>
      </c>
      <c r="N316" s="43"/>
      <c r="O316" s="92"/>
      <c r="P316" s="150"/>
      <c r="Q316" s="156">
        <f t="shared" si="31"/>
        <v>0</v>
      </c>
      <c r="R316" s="161">
        <f t="shared" si="28"/>
        <v>0</v>
      </c>
      <c r="S316" s="15">
        <f>SUMIF(Accounts!A$10:A$84,C316,Accounts!A$10:A$84)</f>
        <v>0</v>
      </c>
      <c r="T316" s="15">
        <f t="shared" si="30"/>
        <v>0</v>
      </c>
      <c r="U316" s="15">
        <f t="shared" si="27"/>
        <v>0</v>
      </c>
    </row>
    <row r="317" spans="1:21">
      <c r="A317" s="56"/>
      <c r="B317" s="3"/>
      <c r="C317" s="216"/>
      <c r="D317" s="102"/>
      <c r="E317" s="102"/>
      <c r="F317" s="103"/>
      <c r="G317" s="131"/>
      <c r="H317" s="2"/>
      <c r="I317" s="107">
        <f>IF(F317="",SUMIF(Accounts!$A$10:$A$84,C317,Accounts!$D$10:$D$84),0)</f>
        <v>0</v>
      </c>
      <c r="J317" s="30">
        <f>IF(H317&lt;&gt;"",ROUND(H317*(1-F317-I317),2),IF(SETUP!$C$10&lt;&gt;"Y",0,IF(SUMIF(Accounts!A$10:A$84,C317,Accounts!Q$10:Q$84)=1,0,ROUND((D317-E317)*(1-F317-I317)/SETUP!$C$13,2))))</f>
        <v>0</v>
      </c>
      <c r="K317" s="14" t="str">
        <f>IF(SUM(C317:H317)=0,"",IF(T317=0,LOOKUP(C317,Accounts!$A$10:$A$84,Accounts!$B$10:$B$84),"Error!  Invalid Account Number"))</f>
        <v/>
      </c>
      <c r="L317" s="30">
        <f t="shared" si="26"/>
        <v>0</v>
      </c>
      <c r="M317" s="152">
        <f t="shared" si="29"/>
        <v>0</v>
      </c>
      <c r="N317" s="43"/>
      <c r="O317" s="92"/>
      <c r="P317" s="150"/>
      <c r="Q317" s="156">
        <f t="shared" si="31"/>
        <v>0</v>
      </c>
      <c r="R317" s="161">
        <f t="shared" si="28"/>
        <v>0</v>
      </c>
      <c r="S317" s="15">
        <f>SUMIF(Accounts!A$10:A$84,C317,Accounts!A$10:A$84)</f>
        <v>0</v>
      </c>
      <c r="T317" s="15">
        <f t="shared" si="30"/>
        <v>0</v>
      </c>
      <c r="U317" s="15">
        <f t="shared" si="27"/>
        <v>0</v>
      </c>
    </row>
    <row r="318" spans="1:21">
      <c r="A318" s="56"/>
      <c r="B318" s="3"/>
      <c r="C318" s="216"/>
      <c r="D318" s="102"/>
      <c r="E318" s="102"/>
      <c r="F318" s="103"/>
      <c r="G318" s="131"/>
      <c r="H318" s="2"/>
      <c r="I318" s="107">
        <f>IF(F318="",SUMIF(Accounts!$A$10:$A$84,C318,Accounts!$D$10:$D$84),0)</f>
        <v>0</v>
      </c>
      <c r="J318" s="30">
        <f>IF(H318&lt;&gt;"",ROUND(H318*(1-F318-I318),2),IF(SETUP!$C$10&lt;&gt;"Y",0,IF(SUMIF(Accounts!A$10:A$84,C318,Accounts!Q$10:Q$84)=1,0,ROUND((D318-E318)*(1-F318-I318)/SETUP!$C$13,2))))</f>
        <v>0</v>
      </c>
      <c r="K318" s="14" t="str">
        <f>IF(SUM(C318:H318)=0,"",IF(T318=0,LOOKUP(C318,Accounts!$A$10:$A$84,Accounts!$B$10:$B$84),"Error!  Invalid Account Number"))</f>
        <v/>
      </c>
      <c r="L318" s="30">
        <f t="shared" si="26"/>
        <v>0</v>
      </c>
      <c r="M318" s="152">
        <f t="shared" si="29"/>
        <v>0</v>
      </c>
      <c r="N318" s="43"/>
      <c r="O318" s="92"/>
      <c r="P318" s="150"/>
      <c r="Q318" s="156">
        <f t="shared" si="31"/>
        <v>0</v>
      </c>
      <c r="R318" s="161">
        <f t="shared" si="28"/>
        <v>0</v>
      </c>
      <c r="S318" s="15">
        <f>SUMIF(Accounts!A$10:A$84,C318,Accounts!A$10:A$84)</f>
        <v>0</v>
      </c>
      <c r="T318" s="15">
        <f t="shared" si="30"/>
        <v>0</v>
      </c>
      <c r="U318" s="15">
        <f t="shared" si="27"/>
        <v>0</v>
      </c>
    </row>
    <row r="319" spans="1:21">
      <c r="A319" s="56"/>
      <c r="B319" s="3"/>
      <c r="C319" s="216"/>
      <c r="D319" s="102"/>
      <c r="E319" s="102"/>
      <c r="F319" s="103"/>
      <c r="G319" s="131"/>
      <c r="H319" s="2"/>
      <c r="I319" s="107">
        <f>IF(F319="",SUMIF(Accounts!$A$10:$A$84,C319,Accounts!$D$10:$D$84),0)</f>
        <v>0</v>
      </c>
      <c r="J319" s="30">
        <f>IF(H319&lt;&gt;"",ROUND(H319*(1-F319-I319),2),IF(SETUP!$C$10&lt;&gt;"Y",0,IF(SUMIF(Accounts!A$10:A$84,C319,Accounts!Q$10:Q$84)=1,0,ROUND((D319-E319)*(1-F319-I319)/SETUP!$C$13,2))))</f>
        <v>0</v>
      </c>
      <c r="K319" s="14" t="str">
        <f>IF(SUM(C319:H319)=0,"",IF(T319=0,LOOKUP(C319,Accounts!$A$10:$A$84,Accounts!$B$10:$B$84),"Error!  Invalid Account Number"))</f>
        <v/>
      </c>
      <c r="L319" s="30">
        <f t="shared" si="26"/>
        <v>0</v>
      </c>
      <c r="M319" s="152">
        <f t="shared" si="29"/>
        <v>0</v>
      </c>
      <c r="N319" s="43"/>
      <c r="O319" s="92"/>
      <c r="P319" s="150"/>
      <c r="Q319" s="156">
        <f t="shared" si="31"/>
        <v>0</v>
      </c>
      <c r="R319" s="161">
        <f t="shared" si="28"/>
        <v>0</v>
      </c>
      <c r="S319" s="15">
        <f>SUMIF(Accounts!A$10:A$84,C319,Accounts!A$10:A$84)</f>
        <v>0</v>
      </c>
      <c r="T319" s="15">
        <f t="shared" si="30"/>
        <v>0</v>
      </c>
      <c r="U319" s="15">
        <f t="shared" si="27"/>
        <v>0</v>
      </c>
    </row>
    <row r="320" spans="1:21">
      <c r="A320" s="56"/>
      <c r="B320" s="3"/>
      <c r="C320" s="216"/>
      <c r="D320" s="102"/>
      <c r="E320" s="102"/>
      <c r="F320" s="103"/>
      <c r="G320" s="131"/>
      <c r="H320" s="2"/>
      <c r="I320" s="107">
        <f>IF(F320="",SUMIF(Accounts!$A$10:$A$84,C320,Accounts!$D$10:$D$84),0)</f>
        <v>0</v>
      </c>
      <c r="J320" s="30">
        <f>IF(H320&lt;&gt;"",ROUND(H320*(1-F320-I320),2),IF(SETUP!$C$10&lt;&gt;"Y",0,IF(SUMIF(Accounts!A$10:A$84,C320,Accounts!Q$10:Q$84)=1,0,ROUND((D320-E320)*(1-F320-I320)/SETUP!$C$13,2))))</f>
        <v>0</v>
      </c>
      <c r="K320" s="14" t="str">
        <f>IF(SUM(C320:H320)=0,"",IF(T320=0,LOOKUP(C320,Accounts!$A$10:$A$84,Accounts!$B$10:$B$84),"Error!  Invalid Account Number"))</f>
        <v/>
      </c>
      <c r="L320" s="30">
        <f t="shared" si="26"/>
        <v>0</v>
      </c>
      <c r="M320" s="152">
        <f t="shared" si="29"/>
        <v>0</v>
      </c>
      <c r="N320" s="43"/>
      <c r="O320" s="92"/>
      <c r="P320" s="150"/>
      <c r="Q320" s="156">
        <f t="shared" si="31"/>
        <v>0</v>
      </c>
      <c r="R320" s="161">
        <f t="shared" si="28"/>
        <v>0</v>
      </c>
      <c r="S320" s="15">
        <f>SUMIF(Accounts!A$10:A$84,C320,Accounts!A$10:A$84)</f>
        <v>0</v>
      </c>
      <c r="T320" s="15">
        <f t="shared" si="30"/>
        <v>0</v>
      </c>
      <c r="U320" s="15">
        <f t="shared" si="27"/>
        <v>0</v>
      </c>
    </row>
    <row r="321" spans="1:21">
      <c r="A321" s="56"/>
      <c r="B321" s="3"/>
      <c r="C321" s="216"/>
      <c r="D321" s="102"/>
      <c r="E321" s="102"/>
      <c r="F321" s="103"/>
      <c r="G321" s="131"/>
      <c r="H321" s="2"/>
      <c r="I321" s="107">
        <f>IF(F321="",SUMIF(Accounts!$A$10:$A$84,C321,Accounts!$D$10:$D$84),0)</f>
        <v>0</v>
      </c>
      <c r="J321" s="30">
        <f>IF(H321&lt;&gt;"",ROUND(H321*(1-F321-I321),2),IF(SETUP!$C$10&lt;&gt;"Y",0,IF(SUMIF(Accounts!A$10:A$84,C321,Accounts!Q$10:Q$84)=1,0,ROUND((D321-E321)*(1-F321-I321)/SETUP!$C$13,2))))</f>
        <v>0</v>
      </c>
      <c r="K321" s="14" t="str">
        <f>IF(SUM(C321:H321)=0,"",IF(T321=0,LOOKUP(C321,Accounts!$A$10:$A$84,Accounts!$B$10:$B$84),"Error!  Invalid Account Number"))</f>
        <v/>
      </c>
      <c r="L321" s="30">
        <f t="shared" si="26"/>
        <v>0</v>
      </c>
      <c r="M321" s="152">
        <f t="shared" si="29"/>
        <v>0</v>
      </c>
      <c r="N321" s="43"/>
      <c r="O321" s="92"/>
      <c r="P321" s="150"/>
      <c r="Q321" s="156">
        <f t="shared" si="31"/>
        <v>0</v>
      </c>
      <c r="R321" s="161">
        <f t="shared" si="28"/>
        <v>0</v>
      </c>
      <c r="S321" s="15">
        <f>SUMIF(Accounts!A$10:A$84,C321,Accounts!A$10:A$84)</f>
        <v>0</v>
      </c>
      <c r="T321" s="15">
        <f t="shared" si="30"/>
        <v>0</v>
      </c>
      <c r="U321" s="15">
        <f t="shared" si="27"/>
        <v>0</v>
      </c>
    </row>
    <row r="322" spans="1:21">
      <c r="A322" s="56"/>
      <c r="B322" s="3"/>
      <c r="C322" s="216"/>
      <c r="D322" s="102"/>
      <c r="E322" s="102"/>
      <c r="F322" s="103"/>
      <c r="G322" s="131"/>
      <c r="H322" s="2"/>
      <c r="I322" s="107">
        <f>IF(F322="",SUMIF(Accounts!$A$10:$A$84,C322,Accounts!$D$10:$D$84),0)</f>
        <v>0</v>
      </c>
      <c r="J322" s="30">
        <f>IF(H322&lt;&gt;"",ROUND(H322*(1-F322-I322),2),IF(SETUP!$C$10&lt;&gt;"Y",0,IF(SUMIF(Accounts!A$10:A$84,C322,Accounts!Q$10:Q$84)=1,0,ROUND((D322-E322)*(1-F322-I322)/SETUP!$C$13,2))))</f>
        <v>0</v>
      </c>
      <c r="K322" s="14" t="str">
        <f>IF(SUM(C322:H322)=0,"",IF(T322=0,LOOKUP(C322,Accounts!$A$10:$A$84,Accounts!$B$10:$B$84),"Error!  Invalid Account Number"))</f>
        <v/>
      </c>
      <c r="L322" s="30">
        <f t="shared" si="26"/>
        <v>0</v>
      </c>
      <c r="M322" s="152">
        <f t="shared" si="29"/>
        <v>0</v>
      </c>
      <c r="N322" s="43"/>
      <c r="O322" s="92"/>
      <c r="P322" s="150"/>
      <c r="Q322" s="156">
        <f t="shared" si="31"/>
        <v>0</v>
      </c>
      <c r="R322" s="161">
        <f t="shared" si="28"/>
        <v>0</v>
      </c>
      <c r="S322" s="15">
        <f>SUMIF(Accounts!A$10:A$84,C322,Accounts!A$10:A$84)</f>
        <v>0</v>
      </c>
      <c r="T322" s="15">
        <f t="shared" si="30"/>
        <v>0</v>
      </c>
      <c r="U322" s="15">
        <f t="shared" si="27"/>
        <v>0</v>
      </c>
    </row>
    <row r="323" spans="1:21">
      <c r="A323" s="56"/>
      <c r="B323" s="3"/>
      <c r="C323" s="216"/>
      <c r="D323" s="102"/>
      <c r="E323" s="102"/>
      <c r="F323" s="103"/>
      <c r="G323" s="131"/>
      <c r="H323" s="2"/>
      <c r="I323" s="107">
        <f>IF(F323="",SUMIF(Accounts!$A$10:$A$84,C323,Accounts!$D$10:$D$84),0)</f>
        <v>0</v>
      </c>
      <c r="J323" s="30">
        <f>IF(H323&lt;&gt;"",ROUND(H323*(1-F323-I323),2),IF(SETUP!$C$10&lt;&gt;"Y",0,IF(SUMIF(Accounts!A$10:A$84,C323,Accounts!Q$10:Q$84)=1,0,ROUND((D323-E323)*(1-F323-I323)/SETUP!$C$13,2))))</f>
        <v>0</v>
      </c>
      <c r="K323" s="14" t="str">
        <f>IF(SUM(C323:H323)=0,"",IF(T323=0,LOOKUP(C323,Accounts!$A$10:$A$84,Accounts!$B$10:$B$84),"Error!  Invalid Account Number"))</f>
        <v/>
      </c>
      <c r="L323" s="30">
        <f t="shared" si="26"/>
        <v>0</v>
      </c>
      <c r="M323" s="152">
        <f t="shared" si="29"/>
        <v>0</v>
      </c>
      <c r="N323" s="43"/>
      <c r="O323" s="92"/>
      <c r="P323" s="150"/>
      <c r="Q323" s="156">
        <f t="shared" si="31"/>
        <v>0</v>
      </c>
      <c r="R323" s="161">
        <f t="shared" si="28"/>
        <v>0</v>
      </c>
      <c r="S323" s="15">
        <f>SUMIF(Accounts!A$10:A$84,C323,Accounts!A$10:A$84)</f>
        <v>0</v>
      </c>
      <c r="T323" s="15">
        <f t="shared" si="30"/>
        <v>0</v>
      </c>
      <c r="U323" s="15">
        <f t="shared" si="27"/>
        <v>0</v>
      </c>
    </row>
    <row r="324" spans="1:21">
      <c r="A324" s="56"/>
      <c r="B324" s="3"/>
      <c r="C324" s="216"/>
      <c r="D324" s="102"/>
      <c r="E324" s="102"/>
      <c r="F324" s="103"/>
      <c r="G324" s="131"/>
      <c r="H324" s="2"/>
      <c r="I324" s="107">
        <f>IF(F324="",SUMIF(Accounts!$A$10:$A$84,C324,Accounts!$D$10:$D$84),0)</f>
        <v>0</v>
      </c>
      <c r="J324" s="30">
        <f>IF(H324&lt;&gt;"",ROUND(H324*(1-F324-I324),2),IF(SETUP!$C$10&lt;&gt;"Y",0,IF(SUMIF(Accounts!A$10:A$84,C324,Accounts!Q$10:Q$84)=1,0,ROUND((D324-E324)*(1-F324-I324)/SETUP!$C$13,2))))</f>
        <v>0</v>
      </c>
      <c r="K324" s="14" t="str">
        <f>IF(SUM(C324:H324)=0,"",IF(T324=0,LOOKUP(C324,Accounts!$A$10:$A$84,Accounts!$B$10:$B$84),"Error!  Invalid Account Number"))</f>
        <v/>
      </c>
      <c r="L324" s="30">
        <f t="shared" si="26"/>
        <v>0</v>
      </c>
      <c r="M324" s="152">
        <f t="shared" si="29"/>
        <v>0</v>
      </c>
      <c r="N324" s="43"/>
      <c r="O324" s="92"/>
      <c r="P324" s="150"/>
      <c r="Q324" s="156">
        <f t="shared" si="31"/>
        <v>0</v>
      </c>
      <c r="R324" s="161">
        <f t="shared" si="28"/>
        <v>0</v>
      </c>
      <c r="S324" s="15">
        <f>SUMIF(Accounts!A$10:A$84,C324,Accounts!A$10:A$84)</f>
        <v>0</v>
      </c>
      <c r="T324" s="15">
        <f t="shared" si="30"/>
        <v>0</v>
      </c>
      <c r="U324" s="15">
        <f t="shared" si="27"/>
        <v>0</v>
      </c>
    </row>
    <row r="325" spans="1:21">
      <c r="A325" s="56"/>
      <c r="B325" s="3"/>
      <c r="C325" s="216"/>
      <c r="D325" s="102"/>
      <c r="E325" s="102"/>
      <c r="F325" s="103"/>
      <c r="G325" s="131"/>
      <c r="H325" s="2"/>
      <c r="I325" s="107">
        <f>IF(F325="",SUMIF(Accounts!$A$10:$A$84,C325,Accounts!$D$10:$D$84),0)</f>
        <v>0</v>
      </c>
      <c r="J325" s="30">
        <f>IF(H325&lt;&gt;"",ROUND(H325*(1-F325-I325),2),IF(SETUP!$C$10&lt;&gt;"Y",0,IF(SUMIF(Accounts!A$10:A$84,C325,Accounts!Q$10:Q$84)=1,0,ROUND((D325-E325)*(1-F325-I325)/SETUP!$C$13,2))))</f>
        <v>0</v>
      </c>
      <c r="K325" s="14" t="str">
        <f>IF(SUM(C325:H325)=0,"",IF(T325=0,LOOKUP(C325,Accounts!$A$10:$A$84,Accounts!$B$10:$B$84),"Error!  Invalid Account Number"))</f>
        <v/>
      </c>
      <c r="L325" s="30">
        <f t="shared" si="26"/>
        <v>0</v>
      </c>
      <c r="M325" s="152">
        <f t="shared" si="29"/>
        <v>0</v>
      </c>
      <c r="N325" s="43"/>
      <c r="O325" s="92"/>
      <c r="P325" s="150"/>
      <c r="Q325" s="156">
        <f t="shared" si="31"/>
        <v>0</v>
      </c>
      <c r="R325" s="161">
        <f t="shared" si="28"/>
        <v>0</v>
      </c>
      <c r="S325" s="15">
        <f>SUMIF(Accounts!A$10:A$84,C325,Accounts!A$10:A$84)</f>
        <v>0</v>
      </c>
      <c r="T325" s="15">
        <f t="shared" si="30"/>
        <v>0</v>
      </c>
      <c r="U325" s="15">
        <f t="shared" si="27"/>
        <v>0</v>
      </c>
    </row>
    <row r="326" spans="1:21">
      <c r="A326" s="56"/>
      <c r="B326" s="3"/>
      <c r="C326" s="216"/>
      <c r="D326" s="102"/>
      <c r="E326" s="102"/>
      <c r="F326" s="103"/>
      <c r="G326" s="131"/>
      <c r="H326" s="2"/>
      <c r="I326" s="107">
        <f>IF(F326="",SUMIF(Accounts!$A$10:$A$84,C326,Accounts!$D$10:$D$84),0)</f>
        <v>0</v>
      </c>
      <c r="J326" s="30">
        <f>IF(H326&lt;&gt;"",ROUND(H326*(1-F326-I326),2),IF(SETUP!$C$10&lt;&gt;"Y",0,IF(SUMIF(Accounts!A$10:A$84,C326,Accounts!Q$10:Q$84)=1,0,ROUND((D326-E326)*(1-F326-I326)/SETUP!$C$13,2))))</f>
        <v>0</v>
      </c>
      <c r="K326" s="14" t="str">
        <f>IF(SUM(C326:H326)=0,"",IF(T326=0,LOOKUP(C326,Accounts!$A$10:$A$84,Accounts!$B$10:$B$84),"Error!  Invalid Account Number"))</f>
        <v/>
      </c>
      <c r="L326" s="30">
        <f t="shared" si="26"/>
        <v>0</v>
      </c>
      <c r="M326" s="152">
        <f t="shared" si="29"/>
        <v>0</v>
      </c>
      <c r="N326" s="43"/>
      <c r="O326" s="92"/>
      <c r="P326" s="150"/>
      <c r="Q326" s="156">
        <f t="shared" si="31"/>
        <v>0</v>
      </c>
      <c r="R326" s="161">
        <f t="shared" si="28"/>
        <v>0</v>
      </c>
      <c r="S326" s="15">
        <f>SUMIF(Accounts!A$10:A$84,C326,Accounts!A$10:A$84)</f>
        <v>0</v>
      </c>
      <c r="T326" s="15">
        <f t="shared" si="30"/>
        <v>0</v>
      </c>
      <c r="U326" s="15">
        <f t="shared" si="27"/>
        <v>0</v>
      </c>
    </row>
    <row r="327" spans="1:21">
      <c r="A327" s="56"/>
      <c r="B327" s="3"/>
      <c r="C327" s="216"/>
      <c r="D327" s="102"/>
      <c r="E327" s="102"/>
      <c r="F327" s="103"/>
      <c r="G327" s="131"/>
      <c r="H327" s="2"/>
      <c r="I327" s="107">
        <f>IF(F327="",SUMIF(Accounts!$A$10:$A$84,C327,Accounts!$D$10:$D$84),0)</f>
        <v>0</v>
      </c>
      <c r="J327" s="30">
        <f>IF(H327&lt;&gt;"",ROUND(H327*(1-F327-I327),2),IF(SETUP!$C$10&lt;&gt;"Y",0,IF(SUMIF(Accounts!A$10:A$84,C327,Accounts!Q$10:Q$84)=1,0,ROUND((D327-E327)*(1-F327-I327)/SETUP!$C$13,2))))</f>
        <v>0</v>
      </c>
      <c r="K327" s="14" t="str">
        <f>IF(SUM(C327:H327)=0,"",IF(T327=0,LOOKUP(C327,Accounts!$A$10:$A$84,Accounts!$B$10:$B$84),"Error!  Invalid Account Number"))</f>
        <v/>
      </c>
      <c r="L327" s="30">
        <f t="shared" si="26"/>
        <v>0</v>
      </c>
      <c r="M327" s="152">
        <f t="shared" si="29"/>
        <v>0</v>
      </c>
      <c r="N327" s="43"/>
      <c r="O327" s="92"/>
      <c r="P327" s="150"/>
      <c r="Q327" s="156">
        <f t="shared" si="31"/>
        <v>0</v>
      </c>
      <c r="R327" s="161">
        <f t="shared" si="28"/>
        <v>0</v>
      </c>
      <c r="S327" s="15">
        <f>SUMIF(Accounts!A$10:A$84,C327,Accounts!A$10:A$84)</f>
        <v>0</v>
      </c>
      <c r="T327" s="15">
        <f t="shared" si="30"/>
        <v>0</v>
      </c>
      <c r="U327" s="15">
        <f t="shared" si="27"/>
        <v>0</v>
      </c>
    </row>
    <row r="328" spans="1:21">
      <c r="A328" s="56"/>
      <c r="B328" s="3"/>
      <c r="C328" s="216"/>
      <c r="D328" s="102"/>
      <c r="E328" s="102"/>
      <c r="F328" s="103"/>
      <c r="G328" s="131"/>
      <c r="H328" s="2"/>
      <c r="I328" s="107">
        <f>IF(F328="",SUMIF(Accounts!$A$10:$A$84,C328,Accounts!$D$10:$D$84),0)</f>
        <v>0</v>
      </c>
      <c r="J328" s="30">
        <f>IF(H328&lt;&gt;"",ROUND(H328*(1-F328-I328),2),IF(SETUP!$C$10&lt;&gt;"Y",0,IF(SUMIF(Accounts!A$10:A$84,C328,Accounts!Q$10:Q$84)=1,0,ROUND((D328-E328)*(1-F328-I328)/SETUP!$C$13,2))))</f>
        <v>0</v>
      </c>
      <c r="K328" s="14" t="str">
        <f>IF(SUM(C328:H328)=0,"",IF(T328=0,LOOKUP(C328,Accounts!$A$10:$A$84,Accounts!$B$10:$B$84),"Error!  Invalid Account Number"))</f>
        <v/>
      </c>
      <c r="L328" s="30">
        <f t="shared" ref="L328:L391" si="32">D328-E328-J328-M328</f>
        <v>0</v>
      </c>
      <c r="M328" s="152">
        <f t="shared" si="29"/>
        <v>0</v>
      </c>
      <c r="N328" s="43"/>
      <c r="O328" s="92"/>
      <c r="P328" s="150"/>
      <c r="Q328" s="156">
        <f t="shared" si="31"/>
        <v>0</v>
      </c>
      <c r="R328" s="161">
        <f t="shared" si="28"/>
        <v>0</v>
      </c>
      <c r="S328" s="15">
        <f>SUMIF(Accounts!A$10:A$84,C328,Accounts!A$10:A$84)</f>
        <v>0</v>
      </c>
      <c r="T328" s="15">
        <f t="shared" si="30"/>
        <v>0</v>
      </c>
      <c r="U328" s="15">
        <f t="shared" ref="U328:U391" si="33">IF(OR(AND(D328-E328&lt;0,J328&gt;0),AND(D328-E328&gt;0,J328&lt;0)),1,0)</f>
        <v>0</v>
      </c>
    </row>
    <row r="329" spans="1:21">
      <c r="A329" s="56"/>
      <c r="B329" s="3"/>
      <c r="C329" s="216"/>
      <c r="D329" s="102"/>
      <c r="E329" s="102"/>
      <c r="F329" s="103"/>
      <c r="G329" s="131"/>
      <c r="H329" s="2"/>
      <c r="I329" s="107">
        <f>IF(F329="",SUMIF(Accounts!$A$10:$A$84,C329,Accounts!$D$10:$D$84),0)</f>
        <v>0</v>
      </c>
      <c r="J329" s="30">
        <f>IF(H329&lt;&gt;"",ROUND(H329*(1-F329-I329),2),IF(SETUP!$C$10&lt;&gt;"Y",0,IF(SUMIF(Accounts!A$10:A$84,C329,Accounts!Q$10:Q$84)=1,0,ROUND((D329-E329)*(1-F329-I329)/SETUP!$C$13,2))))</f>
        <v>0</v>
      </c>
      <c r="K329" s="14" t="str">
        <f>IF(SUM(C329:H329)=0,"",IF(T329=0,LOOKUP(C329,Accounts!$A$10:$A$84,Accounts!$B$10:$B$84),"Error!  Invalid Account Number"))</f>
        <v/>
      </c>
      <c r="L329" s="30">
        <f t="shared" si="32"/>
        <v>0</v>
      </c>
      <c r="M329" s="152">
        <f t="shared" si="29"/>
        <v>0</v>
      </c>
      <c r="N329" s="43"/>
      <c r="O329" s="92"/>
      <c r="P329" s="150"/>
      <c r="Q329" s="156">
        <f t="shared" si="31"/>
        <v>0</v>
      </c>
      <c r="R329" s="161">
        <f t="shared" ref="R329:R392" si="34">J329+Q329</f>
        <v>0</v>
      </c>
      <c r="S329" s="15">
        <f>SUMIF(Accounts!A$10:A$84,C329,Accounts!A$10:A$84)</f>
        <v>0</v>
      </c>
      <c r="T329" s="15">
        <f t="shared" si="30"/>
        <v>0</v>
      </c>
      <c r="U329" s="15">
        <f t="shared" si="33"/>
        <v>0</v>
      </c>
    </row>
    <row r="330" spans="1:21">
      <c r="A330" s="56"/>
      <c r="B330" s="3"/>
      <c r="C330" s="216"/>
      <c r="D330" s="102"/>
      <c r="E330" s="102"/>
      <c r="F330" s="103"/>
      <c r="G330" s="131"/>
      <c r="H330" s="2"/>
      <c r="I330" s="107">
        <f>IF(F330="",SUMIF(Accounts!$A$10:$A$84,C330,Accounts!$D$10:$D$84),0)</f>
        <v>0</v>
      </c>
      <c r="J330" s="30">
        <f>IF(H330&lt;&gt;"",ROUND(H330*(1-F330-I330),2),IF(SETUP!$C$10&lt;&gt;"Y",0,IF(SUMIF(Accounts!A$10:A$84,C330,Accounts!Q$10:Q$84)=1,0,ROUND((D330-E330)*(1-F330-I330)/SETUP!$C$13,2))))</f>
        <v>0</v>
      </c>
      <c r="K330" s="14" t="str">
        <f>IF(SUM(C330:H330)=0,"",IF(T330=0,LOOKUP(C330,Accounts!$A$10:$A$84,Accounts!$B$10:$B$84),"Error!  Invalid Account Number"))</f>
        <v/>
      </c>
      <c r="L330" s="30">
        <f t="shared" si="32"/>
        <v>0</v>
      </c>
      <c r="M330" s="152">
        <f t="shared" ref="M330:M393" si="35">ROUND((D330-E330)*(F330+I330),2)</f>
        <v>0</v>
      </c>
      <c r="N330" s="43"/>
      <c r="O330" s="92"/>
      <c r="P330" s="150"/>
      <c r="Q330" s="156">
        <f t="shared" si="31"/>
        <v>0</v>
      </c>
      <c r="R330" s="161">
        <f t="shared" si="34"/>
        <v>0</v>
      </c>
      <c r="S330" s="15">
        <f>SUMIF(Accounts!A$10:A$84,C330,Accounts!A$10:A$84)</f>
        <v>0</v>
      </c>
      <c r="T330" s="15">
        <f t="shared" ref="T330:T393" si="36">IF(AND(SUM(D330:H330)&lt;&gt;0,C330=0),1,IF(S330=C330,0,1))</f>
        <v>0</v>
      </c>
      <c r="U330" s="15">
        <f t="shared" si="33"/>
        <v>0</v>
      </c>
    </row>
    <row r="331" spans="1:21">
      <c r="A331" s="56"/>
      <c r="B331" s="3"/>
      <c r="C331" s="216"/>
      <c r="D331" s="102"/>
      <c r="E331" s="102"/>
      <c r="F331" s="103"/>
      <c r="G331" s="131"/>
      <c r="H331" s="2"/>
      <c r="I331" s="107">
        <f>IF(F331="",SUMIF(Accounts!$A$10:$A$84,C331,Accounts!$D$10:$D$84),0)</f>
        <v>0</v>
      </c>
      <c r="J331" s="30">
        <f>IF(H331&lt;&gt;"",ROUND(H331*(1-F331-I331),2),IF(SETUP!$C$10&lt;&gt;"Y",0,IF(SUMIF(Accounts!A$10:A$84,C331,Accounts!Q$10:Q$84)=1,0,ROUND((D331-E331)*(1-F331-I331)/SETUP!$C$13,2))))</f>
        <v>0</v>
      </c>
      <c r="K331" s="14" t="str">
        <f>IF(SUM(C331:H331)=0,"",IF(T331=0,LOOKUP(C331,Accounts!$A$10:$A$84,Accounts!$B$10:$B$84),"Error!  Invalid Account Number"))</f>
        <v/>
      </c>
      <c r="L331" s="30">
        <f t="shared" si="32"/>
        <v>0</v>
      </c>
      <c r="M331" s="152">
        <f t="shared" si="35"/>
        <v>0</v>
      </c>
      <c r="N331" s="43"/>
      <c r="O331" s="92"/>
      <c r="P331" s="150"/>
      <c r="Q331" s="156">
        <f t="shared" ref="Q331:Q394" si="37">IF(AND(C331&gt;=101,C331&lt;=120),-J331,0)</f>
        <v>0</v>
      </c>
      <c r="R331" s="161">
        <f t="shared" si="34"/>
        <v>0</v>
      </c>
      <c r="S331" s="15">
        <f>SUMIF(Accounts!A$10:A$84,C331,Accounts!A$10:A$84)</f>
        <v>0</v>
      </c>
      <c r="T331" s="15">
        <f t="shared" si="36"/>
        <v>0</v>
      </c>
      <c r="U331" s="15">
        <f t="shared" si="33"/>
        <v>0</v>
      </c>
    </row>
    <row r="332" spans="1:21">
      <c r="A332" s="56"/>
      <c r="B332" s="3"/>
      <c r="C332" s="216"/>
      <c r="D332" s="102"/>
      <c r="E332" s="102"/>
      <c r="F332" s="103"/>
      <c r="G332" s="131"/>
      <c r="H332" s="2"/>
      <c r="I332" s="107">
        <f>IF(F332="",SUMIF(Accounts!$A$10:$A$84,C332,Accounts!$D$10:$D$84),0)</f>
        <v>0</v>
      </c>
      <c r="J332" s="30">
        <f>IF(H332&lt;&gt;"",ROUND(H332*(1-F332-I332),2),IF(SETUP!$C$10&lt;&gt;"Y",0,IF(SUMIF(Accounts!A$10:A$84,C332,Accounts!Q$10:Q$84)=1,0,ROUND((D332-E332)*(1-F332-I332)/SETUP!$C$13,2))))</f>
        <v>0</v>
      </c>
      <c r="K332" s="14" t="str">
        <f>IF(SUM(C332:H332)=0,"",IF(T332=0,LOOKUP(C332,Accounts!$A$10:$A$84,Accounts!$B$10:$B$84),"Error!  Invalid Account Number"))</f>
        <v/>
      </c>
      <c r="L332" s="30">
        <f t="shared" si="32"/>
        <v>0</v>
      </c>
      <c r="M332" s="152">
        <f t="shared" si="35"/>
        <v>0</v>
      </c>
      <c r="N332" s="43"/>
      <c r="O332" s="92"/>
      <c r="P332" s="150"/>
      <c r="Q332" s="156">
        <f t="shared" si="37"/>
        <v>0</v>
      </c>
      <c r="R332" s="161">
        <f t="shared" si="34"/>
        <v>0</v>
      </c>
      <c r="S332" s="15">
        <f>SUMIF(Accounts!A$10:A$84,C332,Accounts!A$10:A$84)</f>
        <v>0</v>
      </c>
      <c r="T332" s="15">
        <f t="shared" si="36"/>
        <v>0</v>
      </c>
      <c r="U332" s="15">
        <f t="shared" si="33"/>
        <v>0</v>
      </c>
    </row>
    <row r="333" spans="1:21">
      <c r="A333" s="56"/>
      <c r="B333" s="3"/>
      <c r="C333" s="216"/>
      <c r="D333" s="102"/>
      <c r="E333" s="102"/>
      <c r="F333" s="103"/>
      <c r="G333" s="131"/>
      <c r="H333" s="2"/>
      <c r="I333" s="107">
        <f>IF(F333="",SUMIF(Accounts!$A$10:$A$84,C333,Accounts!$D$10:$D$84),0)</f>
        <v>0</v>
      </c>
      <c r="J333" s="30">
        <f>IF(H333&lt;&gt;"",ROUND(H333*(1-F333-I333),2),IF(SETUP!$C$10&lt;&gt;"Y",0,IF(SUMIF(Accounts!A$10:A$84,C333,Accounts!Q$10:Q$84)=1,0,ROUND((D333-E333)*(1-F333-I333)/SETUP!$C$13,2))))</f>
        <v>0</v>
      </c>
      <c r="K333" s="14" t="str">
        <f>IF(SUM(C333:H333)=0,"",IF(T333=0,LOOKUP(C333,Accounts!$A$10:$A$84,Accounts!$B$10:$B$84),"Error!  Invalid Account Number"))</f>
        <v/>
      </c>
      <c r="L333" s="30">
        <f t="shared" si="32"/>
        <v>0</v>
      </c>
      <c r="M333" s="152">
        <f t="shared" si="35"/>
        <v>0</v>
      </c>
      <c r="N333" s="43"/>
      <c r="O333" s="92"/>
      <c r="P333" s="150"/>
      <c r="Q333" s="156">
        <f t="shared" si="37"/>
        <v>0</v>
      </c>
      <c r="R333" s="161">
        <f t="shared" si="34"/>
        <v>0</v>
      </c>
      <c r="S333" s="15">
        <f>SUMIF(Accounts!A$10:A$84,C333,Accounts!A$10:A$84)</f>
        <v>0</v>
      </c>
      <c r="T333" s="15">
        <f t="shared" si="36"/>
        <v>0</v>
      </c>
      <c r="U333" s="15">
        <f t="shared" si="33"/>
        <v>0</v>
      </c>
    </row>
    <row r="334" spans="1:21">
      <c r="A334" s="56"/>
      <c r="B334" s="3"/>
      <c r="C334" s="216"/>
      <c r="D334" s="102"/>
      <c r="E334" s="102"/>
      <c r="F334" s="103"/>
      <c r="G334" s="131"/>
      <c r="H334" s="2"/>
      <c r="I334" s="107">
        <f>IF(F334="",SUMIF(Accounts!$A$10:$A$84,C334,Accounts!$D$10:$D$84),0)</f>
        <v>0</v>
      </c>
      <c r="J334" s="30">
        <f>IF(H334&lt;&gt;"",ROUND(H334*(1-F334-I334),2),IF(SETUP!$C$10&lt;&gt;"Y",0,IF(SUMIF(Accounts!A$10:A$84,C334,Accounts!Q$10:Q$84)=1,0,ROUND((D334-E334)*(1-F334-I334)/SETUP!$C$13,2))))</f>
        <v>0</v>
      </c>
      <c r="K334" s="14" t="str">
        <f>IF(SUM(C334:H334)=0,"",IF(T334=0,LOOKUP(C334,Accounts!$A$10:$A$84,Accounts!$B$10:$B$84),"Error!  Invalid Account Number"))</f>
        <v/>
      </c>
      <c r="L334" s="30">
        <f t="shared" si="32"/>
        <v>0</v>
      </c>
      <c r="M334" s="152">
        <f t="shared" si="35"/>
        <v>0</v>
      </c>
      <c r="N334" s="43"/>
      <c r="O334" s="92"/>
      <c r="P334" s="150"/>
      <c r="Q334" s="156">
        <f t="shared" si="37"/>
        <v>0</v>
      </c>
      <c r="R334" s="161">
        <f t="shared" si="34"/>
        <v>0</v>
      </c>
      <c r="S334" s="15">
        <f>SUMIF(Accounts!A$10:A$84,C334,Accounts!A$10:A$84)</f>
        <v>0</v>
      </c>
      <c r="T334" s="15">
        <f t="shared" si="36"/>
        <v>0</v>
      </c>
      <c r="U334" s="15">
        <f t="shared" si="33"/>
        <v>0</v>
      </c>
    </row>
    <row r="335" spans="1:21">
      <c r="A335" s="56"/>
      <c r="B335" s="3"/>
      <c r="C335" s="216"/>
      <c r="D335" s="102"/>
      <c r="E335" s="102"/>
      <c r="F335" s="103"/>
      <c r="G335" s="131"/>
      <c r="H335" s="2"/>
      <c r="I335" s="107">
        <f>IF(F335="",SUMIF(Accounts!$A$10:$A$84,C335,Accounts!$D$10:$D$84),0)</f>
        <v>0</v>
      </c>
      <c r="J335" s="30">
        <f>IF(H335&lt;&gt;"",ROUND(H335*(1-F335-I335),2),IF(SETUP!$C$10&lt;&gt;"Y",0,IF(SUMIF(Accounts!A$10:A$84,C335,Accounts!Q$10:Q$84)=1,0,ROUND((D335-E335)*(1-F335-I335)/SETUP!$C$13,2))))</f>
        <v>0</v>
      </c>
      <c r="K335" s="14" t="str">
        <f>IF(SUM(C335:H335)=0,"",IF(T335=0,LOOKUP(C335,Accounts!$A$10:$A$84,Accounts!$B$10:$B$84),"Error!  Invalid Account Number"))</f>
        <v/>
      </c>
      <c r="L335" s="30">
        <f t="shared" si="32"/>
        <v>0</v>
      </c>
      <c r="M335" s="152">
        <f t="shared" si="35"/>
        <v>0</v>
      </c>
      <c r="N335" s="43"/>
      <c r="O335" s="92"/>
      <c r="P335" s="150"/>
      <c r="Q335" s="156">
        <f t="shared" si="37"/>
        <v>0</v>
      </c>
      <c r="R335" s="161">
        <f t="shared" si="34"/>
        <v>0</v>
      </c>
      <c r="S335" s="15">
        <f>SUMIF(Accounts!A$10:A$84,C335,Accounts!A$10:A$84)</f>
        <v>0</v>
      </c>
      <c r="T335" s="15">
        <f t="shared" si="36"/>
        <v>0</v>
      </c>
      <c r="U335" s="15">
        <f t="shared" si="33"/>
        <v>0</v>
      </c>
    </row>
    <row r="336" spans="1:21">
      <c r="A336" s="56"/>
      <c r="B336" s="3"/>
      <c r="C336" s="216"/>
      <c r="D336" s="102"/>
      <c r="E336" s="102"/>
      <c r="F336" s="103"/>
      <c r="G336" s="131"/>
      <c r="H336" s="2"/>
      <c r="I336" s="107">
        <f>IF(F336="",SUMIF(Accounts!$A$10:$A$84,C336,Accounts!$D$10:$D$84),0)</f>
        <v>0</v>
      </c>
      <c r="J336" s="30">
        <f>IF(H336&lt;&gt;"",ROUND(H336*(1-F336-I336),2),IF(SETUP!$C$10&lt;&gt;"Y",0,IF(SUMIF(Accounts!A$10:A$84,C336,Accounts!Q$10:Q$84)=1,0,ROUND((D336-E336)*(1-F336-I336)/SETUP!$C$13,2))))</f>
        <v>0</v>
      </c>
      <c r="K336" s="14" t="str">
        <f>IF(SUM(C336:H336)=0,"",IF(T336=0,LOOKUP(C336,Accounts!$A$10:$A$84,Accounts!$B$10:$B$84),"Error!  Invalid Account Number"))</f>
        <v/>
      </c>
      <c r="L336" s="30">
        <f t="shared" si="32"/>
        <v>0</v>
      </c>
      <c r="M336" s="152">
        <f t="shared" si="35"/>
        <v>0</v>
      </c>
      <c r="N336" s="43"/>
      <c r="O336" s="92"/>
      <c r="P336" s="150"/>
      <c r="Q336" s="156">
        <f t="shared" si="37"/>
        <v>0</v>
      </c>
      <c r="R336" s="161">
        <f t="shared" si="34"/>
        <v>0</v>
      </c>
      <c r="S336" s="15">
        <f>SUMIF(Accounts!A$10:A$84,C336,Accounts!A$10:A$84)</f>
        <v>0</v>
      </c>
      <c r="T336" s="15">
        <f t="shared" si="36"/>
        <v>0</v>
      </c>
      <c r="U336" s="15">
        <f t="shared" si="33"/>
        <v>0</v>
      </c>
    </row>
    <row r="337" spans="1:21">
      <c r="A337" s="56"/>
      <c r="B337" s="3"/>
      <c r="C337" s="216"/>
      <c r="D337" s="102"/>
      <c r="E337" s="102"/>
      <c r="F337" s="103"/>
      <c r="G337" s="131"/>
      <c r="H337" s="2"/>
      <c r="I337" s="107">
        <f>IF(F337="",SUMIF(Accounts!$A$10:$A$84,C337,Accounts!$D$10:$D$84),0)</f>
        <v>0</v>
      </c>
      <c r="J337" s="30">
        <f>IF(H337&lt;&gt;"",ROUND(H337*(1-F337-I337),2),IF(SETUP!$C$10&lt;&gt;"Y",0,IF(SUMIF(Accounts!A$10:A$84,C337,Accounts!Q$10:Q$84)=1,0,ROUND((D337-E337)*(1-F337-I337)/SETUP!$C$13,2))))</f>
        <v>0</v>
      </c>
      <c r="K337" s="14" t="str">
        <f>IF(SUM(C337:H337)=0,"",IF(T337=0,LOOKUP(C337,Accounts!$A$10:$A$84,Accounts!$B$10:$B$84),"Error!  Invalid Account Number"))</f>
        <v/>
      </c>
      <c r="L337" s="30">
        <f t="shared" si="32"/>
        <v>0</v>
      </c>
      <c r="M337" s="152">
        <f t="shared" si="35"/>
        <v>0</v>
      </c>
      <c r="N337" s="43"/>
      <c r="O337" s="92"/>
      <c r="P337" s="150"/>
      <c r="Q337" s="156">
        <f t="shared" si="37"/>
        <v>0</v>
      </c>
      <c r="R337" s="161">
        <f t="shared" si="34"/>
        <v>0</v>
      </c>
      <c r="S337" s="15">
        <f>SUMIF(Accounts!A$10:A$84,C337,Accounts!A$10:A$84)</f>
        <v>0</v>
      </c>
      <c r="T337" s="15">
        <f t="shared" si="36"/>
        <v>0</v>
      </c>
      <c r="U337" s="15">
        <f t="shared" si="33"/>
        <v>0</v>
      </c>
    </row>
    <row r="338" spans="1:21">
      <c r="A338" s="56"/>
      <c r="B338" s="3"/>
      <c r="C338" s="216"/>
      <c r="D338" s="102"/>
      <c r="E338" s="102"/>
      <c r="F338" s="103"/>
      <c r="G338" s="131"/>
      <c r="H338" s="2"/>
      <c r="I338" s="107">
        <f>IF(F338="",SUMIF(Accounts!$A$10:$A$84,C338,Accounts!$D$10:$D$84),0)</f>
        <v>0</v>
      </c>
      <c r="J338" s="30">
        <f>IF(H338&lt;&gt;"",ROUND(H338*(1-F338-I338),2),IF(SETUP!$C$10&lt;&gt;"Y",0,IF(SUMIF(Accounts!A$10:A$84,C338,Accounts!Q$10:Q$84)=1,0,ROUND((D338-E338)*(1-F338-I338)/SETUP!$C$13,2))))</f>
        <v>0</v>
      </c>
      <c r="K338" s="14" t="str">
        <f>IF(SUM(C338:H338)=0,"",IF(T338=0,LOOKUP(C338,Accounts!$A$10:$A$84,Accounts!$B$10:$B$84),"Error!  Invalid Account Number"))</f>
        <v/>
      </c>
      <c r="L338" s="30">
        <f t="shared" si="32"/>
        <v>0</v>
      </c>
      <c r="M338" s="152">
        <f t="shared" si="35"/>
        <v>0</v>
      </c>
      <c r="N338" s="43"/>
      <c r="O338" s="92"/>
      <c r="P338" s="150"/>
      <c r="Q338" s="156">
        <f t="shared" si="37"/>
        <v>0</v>
      </c>
      <c r="R338" s="161">
        <f t="shared" si="34"/>
        <v>0</v>
      </c>
      <c r="S338" s="15">
        <f>SUMIF(Accounts!A$10:A$84,C338,Accounts!A$10:A$84)</f>
        <v>0</v>
      </c>
      <c r="T338" s="15">
        <f t="shared" si="36"/>
        <v>0</v>
      </c>
      <c r="U338" s="15">
        <f t="shared" si="33"/>
        <v>0</v>
      </c>
    </row>
    <row r="339" spans="1:21">
      <c r="A339" s="56"/>
      <c r="B339" s="3"/>
      <c r="C339" s="216"/>
      <c r="D339" s="102"/>
      <c r="E339" s="102"/>
      <c r="F339" s="103"/>
      <c r="G339" s="131"/>
      <c r="H339" s="2"/>
      <c r="I339" s="107">
        <f>IF(F339="",SUMIF(Accounts!$A$10:$A$84,C339,Accounts!$D$10:$D$84),0)</f>
        <v>0</v>
      </c>
      <c r="J339" s="30">
        <f>IF(H339&lt;&gt;"",ROUND(H339*(1-F339-I339),2),IF(SETUP!$C$10&lt;&gt;"Y",0,IF(SUMIF(Accounts!A$10:A$84,C339,Accounts!Q$10:Q$84)=1,0,ROUND((D339-E339)*(1-F339-I339)/SETUP!$C$13,2))))</f>
        <v>0</v>
      </c>
      <c r="K339" s="14" t="str">
        <f>IF(SUM(C339:H339)=0,"",IF(T339=0,LOOKUP(C339,Accounts!$A$10:$A$84,Accounts!$B$10:$B$84),"Error!  Invalid Account Number"))</f>
        <v/>
      </c>
      <c r="L339" s="30">
        <f t="shared" si="32"/>
        <v>0</v>
      </c>
      <c r="M339" s="152">
        <f t="shared" si="35"/>
        <v>0</v>
      </c>
      <c r="N339" s="43"/>
      <c r="O339" s="92"/>
      <c r="P339" s="150"/>
      <c r="Q339" s="156">
        <f t="shared" si="37"/>
        <v>0</v>
      </c>
      <c r="R339" s="161">
        <f t="shared" si="34"/>
        <v>0</v>
      </c>
      <c r="S339" s="15">
        <f>SUMIF(Accounts!A$10:A$84,C339,Accounts!A$10:A$84)</f>
        <v>0</v>
      </c>
      <c r="T339" s="15">
        <f t="shared" si="36"/>
        <v>0</v>
      </c>
      <c r="U339" s="15">
        <f t="shared" si="33"/>
        <v>0</v>
      </c>
    </row>
    <row r="340" spans="1:21">
      <c r="A340" s="56"/>
      <c r="B340" s="3"/>
      <c r="C340" s="216"/>
      <c r="D340" s="102"/>
      <c r="E340" s="102"/>
      <c r="F340" s="103"/>
      <c r="G340" s="131"/>
      <c r="H340" s="2"/>
      <c r="I340" s="107">
        <f>IF(F340="",SUMIF(Accounts!$A$10:$A$84,C340,Accounts!$D$10:$D$84),0)</f>
        <v>0</v>
      </c>
      <c r="J340" s="30">
        <f>IF(H340&lt;&gt;"",ROUND(H340*(1-F340-I340),2),IF(SETUP!$C$10&lt;&gt;"Y",0,IF(SUMIF(Accounts!A$10:A$84,C340,Accounts!Q$10:Q$84)=1,0,ROUND((D340-E340)*(1-F340-I340)/SETUP!$C$13,2))))</f>
        <v>0</v>
      </c>
      <c r="K340" s="14" t="str">
        <f>IF(SUM(C340:H340)=0,"",IF(T340=0,LOOKUP(C340,Accounts!$A$10:$A$84,Accounts!$B$10:$B$84),"Error!  Invalid Account Number"))</f>
        <v/>
      </c>
      <c r="L340" s="30">
        <f t="shared" si="32"/>
        <v>0</v>
      </c>
      <c r="M340" s="152">
        <f t="shared" si="35"/>
        <v>0</v>
      </c>
      <c r="N340" s="43"/>
      <c r="O340" s="92"/>
      <c r="P340" s="150"/>
      <c r="Q340" s="156">
        <f t="shared" si="37"/>
        <v>0</v>
      </c>
      <c r="R340" s="161">
        <f t="shared" si="34"/>
        <v>0</v>
      </c>
      <c r="S340" s="15">
        <f>SUMIF(Accounts!A$10:A$84,C340,Accounts!A$10:A$84)</f>
        <v>0</v>
      </c>
      <c r="T340" s="15">
        <f t="shared" si="36"/>
        <v>0</v>
      </c>
      <c r="U340" s="15">
        <f t="shared" si="33"/>
        <v>0</v>
      </c>
    </row>
    <row r="341" spans="1:21">
      <c r="A341" s="56"/>
      <c r="B341" s="3"/>
      <c r="C341" s="216"/>
      <c r="D341" s="102"/>
      <c r="E341" s="102"/>
      <c r="F341" s="103"/>
      <c r="G341" s="131"/>
      <c r="H341" s="2"/>
      <c r="I341" s="107">
        <f>IF(F341="",SUMIF(Accounts!$A$10:$A$84,C341,Accounts!$D$10:$D$84),0)</f>
        <v>0</v>
      </c>
      <c r="J341" s="30">
        <f>IF(H341&lt;&gt;"",ROUND(H341*(1-F341-I341),2),IF(SETUP!$C$10&lt;&gt;"Y",0,IF(SUMIF(Accounts!A$10:A$84,C341,Accounts!Q$10:Q$84)=1,0,ROUND((D341-E341)*(1-F341-I341)/SETUP!$C$13,2))))</f>
        <v>0</v>
      </c>
      <c r="K341" s="14" t="str">
        <f>IF(SUM(C341:H341)=0,"",IF(T341=0,LOOKUP(C341,Accounts!$A$10:$A$84,Accounts!$B$10:$B$84),"Error!  Invalid Account Number"))</f>
        <v/>
      </c>
      <c r="L341" s="30">
        <f t="shared" si="32"/>
        <v>0</v>
      </c>
      <c r="M341" s="152">
        <f t="shared" si="35"/>
        <v>0</v>
      </c>
      <c r="N341" s="43"/>
      <c r="O341" s="92"/>
      <c r="P341" s="150"/>
      <c r="Q341" s="156">
        <f t="shared" si="37"/>
        <v>0</v>
      </c>
      <c r="R341" s="161">
        <f t="shared" si="34"/>
        <v>0</v>
      </c>
      <c r="S341" s="15">
        <f>SUMIF(Accounts!A$10:A$84,C341,Accounts!A$10:A$84)</f>
        <v>0</v>
      </c>
      <c r="T341" s="15">
        <f t="shared" si="36"/>
        <v>0</v>
      </c>
      <c r="U341" s="15">
        <f t="shared" si="33"/>
        <v>0</v>
      </c>
    </row>
    <row r="342" spans="1:21">
      <c r="A342" s="56"/>
      <c r="B342" s="3"/>
      <c r="C342" s="216"/>
      <c r="D342" s="102"/>
      <c r="E342" s="102"/>
      <c r="F342" s="103"/>
      <c r="G342" s="131"/>
      <c r="H342" s="2"/>
      <c r="I342" s="107">
        <f>IF(F342="",SUMIF(Accounts!$A$10:$A$84,C342,Accounts!$D$10:$D$84),0)</f>
        <v>0</v>
      </c>
      <c r="J342" s="30">
        <f>IF(H342&lt;&gt;"",ROUND(H342*(1-F342-I342),2),IF(SETUP!$C$10&lt;&gt;"Y",0,IF(SUMIF(Accounts!A$10:A$84,C342,Accounts!Q$10:Q$84)=1,0,ROUND((D342-E342)*(1-F342-I342)/SETUP!$C$13,2))))</f>
        <v>0</v>
      </c>
      <c r="K342" s="14" t="str">
        <f>IF(SUM(C342:H342)=0,"",IF(T342=0,LOOKUP(C342,Accounts!$A$10:$A$84,Accounts!$B$10:$B$84),"Error!  Invalid Account Number"))</f>
        <v/>
      </c>
      <c r="L342" s="30">
        <f t="shared" si="32"/>
        <v>0</v>
      </c>
      <c r="M342" s="152">
        <f t="shared" si="35"/>
        <v>0</v>
      </c>
      <c r="N342" s="43"/>
      <c r="O342" s="92"/>
      <c r="P342" s="150"/>
      <c r="Q342" s="156">
        <f t="shared" si="37"/>
        <v>0</v>
      </c>
      <c r="R342" s="161">
        <f t="shared" si="34"/>
        <v>0</v>
      </c>
      <c r="S342" s="15">
        <f>SUMIF(Accounts!A$10:A$84,C342,Accounts!A$10:A$84)</f>
        <v>0</v>
      </c>
      <c r="T342" s="15">
        <f t="shared" si="36"/>
        <v>0</v>
      </c>
      <c r="U342" s="15">
        <f t="shared" si="33"/>
        <v>0</v>
      </c>
    </row>
    <row r="343" spans="1:21">
      <c r="A343" s="56"/>
      <c r="B343" s="3"/>
      <c r="C343" s="216"/>
      <c r="D343" s="102"/>
      <c r="E343" s="102"/>
      <c r="F343" s="103"/>
      <c r="G343" s="131"/>
      <c r="H343" s="2"/>
      <c r="I343" s="107">
        <f>IF(F343="",SUMIF(Accounts!$A$10:$A$84,C343,Accounts!$D$10:$D$84),0)</f>
        <v>0</v>
      </c>
      <c r="J343" s="30">
        <f>IF(H343&lt;&gt;"",ROUND(H343*(1-F343-I343),2),IF(SETUP!$C$10&lt;&gt;"Y",0,IF(SUMIF(Accounts!A$10:A$84,C343,Accounts!Q$10:Q$84)=1,0,ROUND((D343-E343)*(1-F343-I343)/SETUP!$C$13,2))))</f>
        <v>0</v>
      </c>
      <c r="K343" s="14" t="str">
        <f>IF(SUM(C343:H343)=0,"",IF(T343=0,LOOKUP(C343,Accounts!$A$10:$A$84,Accounts!$B$10:$B$84),"Error!  Invalid Account Number"))</f>
        <v/>
      </c>
      <c r="L343" s="30">
        <f t="shared" si="32"/>
        <v>0</v>
      </c>
      <c r="M343" s="152">
        <f t="shared" si="35"/>
        <v>0</v>
      </c>
      <c r="N343" s="43"/>
      <c r="O343" s="92"/>
      <c r="P343" s="150"/>
      <c r="Q343" s="156">
        <f t="shared" si="37"/>
        <v>0</v>
      </c>
      <c r="R343" s="161">
        <f t="shared" si="34"/>
        <v>0</v>
      </c>
      <c r="S343" s="15">
        <f>SUMIF(Accounts!A$10:A$84,C343,Accounts!A$10:A$84)</f>
        <v>0</v>
      </c>
      <c r="T343" s="15">
        <f t="shared" si="36"/>
        <v>0</v>
      </c>
      <c r="U343" s="15">
        <f t="shared" si="33"/>
        <v>0</v>
      </c>
    </row>
    <row r="344" spans="1:21">
      <c r="A344" s="56"/>
      <c r="B344" s="3"/>
      <c r="C344" s="216"/>
      <c r="D344" s="102"/>
      <c r="E344" s="102"/>
      <c r="F344" s="103"/>
      <c r="G344" s="131"/>
      <c r="H344" s="2"/>
      <c r="I344" s="107">
        <f>IF(F344="",SUMIF(Accounts!$A$10:$A$84,C344,Accounts!$D$10:$D$84),0)</f>
        <v>0</v>
      </c>
      <c r="J344" s="30">
        <f>IF(H344&lt;&gt;"",ROUND(H344*(1-F344-I344),2),IF(SETUP!$C$10&lt;&gt;"Y",0,IF(SUMIF(Accounts!A$10:A$84,C344,Accounts!Q$10:Q$84)=1,0,ROUND((D344-E344)*(1-F344-I344)/SETUP!$C$13,2))))</f>
        <v>0</v>
      </c>
      <c r="K344" s="14" t="str">
        <f>IF(SUM(C344:H344)=0,"",IF(T344=0,LOOKUP(C344,Accounts!$A$10:$A$84,Accounts!$B$10:$B$84),"Error!  Invalid Account Number"))</f>
        <v/>
      </c>
      <c r="L344" s="30">
        <f t="shared" si="32"/>
        <v>0</v>
      </c>
      <c r="M344" s="152">
        <f t="shared" si="35"/>
        <v>0</v>
      </c>
      <c r="N344" s="43"/>
      <c r="O344" s="92"/>
      <c r="P344" s="150"/>
      <c r="Q344" s="156">
        <f t="shared" si="37"/>
        <v>0</v>
      </c>
      <c r="R344" s="161">
        <f t="shared" si="34"/>
        <v>0</v>
      </c>
      <c r="S344" s="15">
        <f>SUMIF(Accounts!A$10:A$84,C344,Accounts!A$10:A$84)</f>
        <v>0</v>
      </c>
      <c r="T344" s="15">
        <f t="shared" si="36"/>
        <v>0</v>
      </c>
      <c r="U344" s="15">
        <f t="shared" si="33"/>
        <v>0</v>
      </c>
    </row>
    <row r="345" spans="1:21">
      <c r="A345" s="56"/>
      <c r="B345" s="3"/>
      <c r="C345" s="216"/>
      <c r="D345" s="102"/>
      <c r="E345" s="102"/>
      <c r="F345" s="103"/>
      <c r="G345" s="131"/>
      <c r="H345" s="2"/>
      <c r="I345" s="107">
        <f>IF(F345="",SUMIF(Accounts!$A$10:$A$84,C345,Accounts!$D$10:$D$84),0)</f>
        <v>0</v>
      </c>
      <c r="J345" s="30">
        <f>IF(H345&lt;&gt;"",ROUND(H345*(1-F345-I345),2),IF(SETUP!$C$10&lt;&gt;"Y",0,IF(SUMIF(Accounts!A$10:A$84,C345,Accounts!Q$10:Q$84)=1,0,ROUND((D345-E345)*(1-F345-I345)/SETUP!$C$13,2))))</f>
        <v>0</v>
      </c>
      <c r="K345" s="14" t="str">
        <f>IF(SUM(C345:H345)=0,"",IF(T345=0,LOOKUP(C345,Accounts!$A$10:$A$84,Accounts!$B$10:$B$84),"Error!  Invalid Account Number"))</f>
        <v/>
      </c>
      <c r="L345" s="30">
        <f t="shared" si="32"/>
        <v>0</v>
      </c>
      <c r="M345" s="152">
        <f t="shared" si="35"/>
        <v>0</v>
      </c>
      <c r="N345" s="43"/>
      <c r="O345" s="92"/>
      <c r="P345" s="150"/>
      <c r="Q345" s="156">
        <f t="shared" si="37"/>
        <v>0</v>
      </c>
      <c r="R345" s="161">
        <f t="shared" si="34"/>
        <v>0</v>
      </c>
      <c r="S345" s="15">
        <f>SUMIF(Accounts!A$10:A$84,C345,Accounts!A$10:A$84)</f>
        <v>0</v>
      </c>
      <c r="T345" s="15">
        <f t="shared" si="36"/>
        <v>0</v>
      </c>
      <c r="U345" s="15">
        <f t="shared" si="33"/>
        <v>0</v>
      </c>
    </row>
    <row r="346" spans="1:21">
      <c r="A346" s="56"/>
      <c r="B346" s="3"/>
      <c r="C346" s="216"/>
      <c r="D346" s="102"/>
      <c r="E346" s="102"/>
      <c r="F346" s="103"/>
      <c r="G346" s="131"/>
      <c r="H346" s="2"/>
      <c r="I346" s="107">
        <f>IF(F346="",SUMIF(Accounts!$A$10:$A$84,C346,Accounts!$D$10:$D$84),0)</f>
        <v>0</v>
      </c>
      <c r="J346" s="30">
        <f>IF(H346&lt;&gt;"",ROUND(H346*(1-F346-I346),2),IF(SETUP!$C$10&lt;&gt;"Y",0,IF(SUMIF(Accounts!A$10:A$84,C346,Accounts!Q$10:Q$84)=1,0,ROUND((D346-E346)*(1-F346-I346)/SETUP!$C$13,2))))</f>
        <v>0</v>
      </c>
      <c r="K346" s="14" t="str">
        <f>IF(SUM(C346:H346)=0,"",IF(T346=0,LOOKUP(C346,Accounts!$A$10:$A$84,Accounts!$B$10:$B$84),"Error!  Invalid Account Number"))</f>
        <v/>
      </c>
      <c r="L346" s="30">
        <f t="shared" si="32"/>
        <v>0</v>
      </c>
      <c r="M346" s="152">
        <f t="shared" si="35"/>
        <v>0</v>
      </c>
      <c r="N346" s="43"/>
      <c r="O346" s="92"/>
      <c r="P346" s="150"/>
      <c r="Q346" s="156">
        <f t="shared" si="37"/>
        <v>0</v>
      </c>
      <c r="R346" s="161">
        <f t="shared" si="34"/>
        <v>0</v>
      </c>
      <c r="S346" s="15">
        <f>SUMIF(Accounts!A$10:A$84,C346,Accounts!A$10:A$84)</f>
        <v>0</v>
      </c>
      <c r="T346" s="15">
        <f t="shared" si="36"/>
        <v>0</v>
      </c>
      <c r="U346" s="15">
        <f t="shared" si="33"/>
        <v>0</v>
      </c>
    </row>
    <row r="347" spans="1:21">
      <c r="A347" s="56"/>
      <c r="B347" s="3"/>
      <c r="C347" s="216"/>
      <c r="D347" s="102"/>
      <c r="E347" s="102"/>
      <c r="F347" s="103"/>
      <c r="G347" s="131"/>
      <c r="H347" s="2"/>
      <c r="I347" s="107">
        <f>IF(F347="",SUMIF(Accounts!$A$10:$A$84,C347,Accounts!$D$10:$D$84),0)</f>
        <v>0</v>
      </c>
      <c r="J347" s="30">
        <f>IF(H347&lt;&gt;"",ROUND(H347*(1-F347-I347),2),IF(SETUP!$C$10&lt;&gt;"Y",0,IF(SUMIF(Accounts!A$10:A$84,C347,Accounts!Q$10:Q$84)=1,0,ROUND((D347-E347)*(1-F347-I347)/SETUP!$C$13,2))))</f>
        <v>0</v>
      </c>
      <c r="K347" s="14" t="str">
        <f>IF(SUM(C347:H347)=0,"",IF(T347=0,LOOKUP(C347,Accounts!$A$10:$A$84,Accounts!$B$10:$B$84),"Error!  Invalid Account Number"))</f>
        <v/>
      </c>
      <c r="L347" s="30">
        <f t="shared" si="32"/>
        <v>0</v>
      </c>
      <c r="M347" s="152">
        <f t="shared" si="35"/>
        <v>0</v>
      </c>
      <c r="N347" s="43"/>
      <c r="O347" s="92"/>
      <c r="P347" s="150"/>
      <c r="Q347" s="156">
        <f t="shared" si="37"/>
        <v>0</v>
      </c>
      <c r="R347" s="161">
        <f t="shared" si="34"/>
        <v>0</v>
      </c>
      <c r="S347" s="15">
        <f>SUMIF(Accounts!A$10:A$84,C347,Accounts!A$10:A$84)</f>
        <v>0</v>
      </c>
      <c r="T347" s="15">
        <f t="shared" si="36"/>
        <v>0</v>
      </c>
      <c r="U347" s="15">
        <f t="shared" si="33"/>
        <v>0</v>
      </c>
    </row>
    <row r="348" spans="1:21">
      <c r="A348" s="56"/>
      <c r="B348" s="3"/>
      <c r="C348" s="216"/>
      <c r="D348" s="102"/>
      <c r="E348" s="102"/>
      <c r="F348" s="103"/>
      <c r="G348" s="131"/>
      <c r="H348" s="2"/>
      <c r="I348" s="107">
        <f>IF(F348="",SUMIF(Accounts!$A$10:$A$84,C348,Accounts!$D$10:$D$84),0)</f>
        <v>0</v>
      </c>
      <c r="J348" s="30">
        <f>IF(H348&lt;&gt;"",ROUND(H348*(1-F348-I348),2),IF(SETUP!$C$10&lt;&gt;"Y",0,IF(SUMIF(Accounts!A$10:A$84,C348,Accounts!Q$10:Q$84)=1,0,ROUND((D348-E348)*(1-F348-I348)/SETUP!$C$13,2))))</f>
        <v>0</v>
      </c>
      <c r="K348" s="14" t="str">
        <f>IF(SUM(C348:H348)=0,"",IF(T348=0,LOOKUP(C348,Accounts!$A$10:$A$84,Accounts!$B$10:$B$84),"Error!  Invalid Account Number"))</f>
        <v/>
      </c>
      <c r="L348" s="30">
        <f t="shared" si="32"/>
        <v>0</v>
      </c>
      <c r="M348" s="152">
        <f t="shared" si="35"/>
        <v>0</v>
      </c>
      <c r="N348" s="43"/>
      <c r="O348" s="92"/>
      <c r="P348" s="150"/>
      <c r="Q348" s="156">
        <f t="shared" si="37"/>
        <v>0</v>
      </c>
      <c r="R348" s="161">
        <f t="shared" si="34"/>
        <v>0</v>
      </c>
      <c r="S348" s="15">
        <f>SUMIF(Accounts!A$10:A$84,C348,Accounts!A$10:A$84)</f>
        <v>0</v>
      </c>
      <c r="T348" s="15">
        <f t="shared" si="36"/>
        <v>0</v>
      </c>
      <c r="U348" s="15">
        <f t="shared" si="33"/>
        <v>0</v>
      </c>
    </row>
    <row r="349" spans="1:21">
      <c r="A349" s="56"/>
      <c r="B349" s="3"/>
      <c r="C349" s="216"/>
      <c r="D349" s="102"/>
      <c r="E349" s="102"/>
      <c r="F349" s="103"/>
      <c r="G349" s="131"/>
      <c r="H349" s="2"/>
      <c r="I349" s="107">
        <f>IF(F349="",SUMIF(Accounts!$A$10:$A$84,C349,Accounts!$D$10:$D$84),0)</f>
        <v>0</v>
      </c>
      <c r="J349" s="30">
        <f>IF(H349&lt;&gt;"",ROUND(H349*(1-F349-I349),2),IF(SETUP!$C$10&lt;&gt;"Y",0,IF(SUMIF(Accounts!A$10:A$84,C349,Accounts!Q$10:Q$84)=1,0,ROUND((D349-E349)*(1-F349-I349)/SETUP!$C$13,2))))</f>
        <v>0</v>
      </c>
      <c r="K349" s="14" t="str">
        <f>IF(SUM(C349:H349)=0,"",IF(T349=0,LOOKUP(C349,Accounts!$A$10:$A$84,Accounts!$B$10:$B$84),"Error!  Invalid Account Number"))</f>
        <v/>
      </c>
      <c r="L349" s="30">
        <f t="shared" si="32"/>
        <v>0</v>
      </c>
      <c r="M349" s="152">
        <f t="shared" si="35"/>
        <v>0</v>
      </c>
      <c r="N349" s="43"/>
      <c r="O349" s="92"/>
      <c r="P349" s="150"/>
      <c r="Q349" s="156">
        <f t="shared" si="37"/>
        <v>0</v>
      </c>
      <c r="R349" s="161">
        <f t="shared" si="34"/>
        <v>0</v>
      </c>
      <c r="S349" s="15">
        <f>SUMIF(Accounts!A$10:A$84,C349,Accounts!A$10:A$84)</f>
        <v>0</v>
      </c>
      <c r="T349" s="15">
        <f t="shared" si="36"/>
        <v>0</v>
      </c>
      <c r="U349" s="15">
        <f t="shared" si="33"/>
        <v>0</v>
      </c>
    </row>
    <row r="350" spans="1:21">
      <c r="A350" s="56"/>
      <c r="B350" s="3"/>
      <c r="C350" s="216"/>
      <c r="D350" s="102"/>
      <c r="E350" s="102"/>
      <c r="F350" s="103"/>
      <c r="G350" s="131"/>
      <c r="H350" s="2"/>
      <c r="I350" s="107">
        <f>IF(F350="",SUMIF(Accounts!$A$10:$A$84,C350,Accounts!$D$10:$D$84),0)</f>
        <v>0</v>
      </c>
      <c r="J350" s="30">
        <f>IF(H350&lt;&gt;"",ROUND(H350*(1-F350-I350),2),IF(SETUP!$C$10&lt;&gt;"Y",0,IF(SUMIF(Accounts!A$10:A$84,C350,Accounts!Q$10:Q$84)=1,0,ROUND((D350-E350)*(1-F350-I350)/SETUP!$C$13,2))))</f>
        <v>0</v>
      </c>
      <c r="K350" s="14" t="str">
        <f>IF(SUM(C350:H350)=0,"",IF(T350=0,LOOKUP(C350,Accounts!$A$10:$A$84,Accounts!$B$10:$B$84),"Error!  Invalid Account Number"))</f>
        <v/>
      </c>
      <c r="L350" s="30">
        <f t="shared" si="32"/>
        <v>0</v>
      </c>
      <c r="M350" s="152">
        <f t="shared" si="35"/>
        <v>0</v>
      </c>
      <c r="N350" s="43"/>
      <c r="O350" s="92"/>
      <c r="P350" s="150"/>
      <c r="Q350" s="156">
        <f t="shared" si="37"/>
        <v>0</v>
      </c>
      <c r="R350" s="161">
        <f t="shared" si="34"/>
        <v>0</v>
      </c>
      <c r="S350" s="15">
        <f>SUMIF(Accounts!A$10:A$84,C350,Accounts!A$10:A$84)</f>
        <v>0</v>
      </c>
      <c r="T350" s="15">
        <f t="shared" si="36"/>
        <v>0</v>
      </c>
      <c r="U350" s="15">
        <f t="shared" si="33"/>
        <v>0</v>
      </c>
    </row>
    <row r="351" spans="1:21">
      <c r="A351" s="56"/>
      <c r="B351" s="3"/>
      <c r="C351" s="216"/>
      <c r="D351" s="102"/>
      <c r="E351" s="102"/>
      <c r="F351" s="103"/>
      <c r="G351" s="131"/>
      <c r="H351" s="2"/>
      <c r="I351" s="107">
        <f>IF(F351="",SUMIF(Accounts!$A$10:$A$84,C351,Accounts!$D$10:$D$84),0)</f>
        <v>0</v>
      </c>
      <c r="J351" s="30">
        <f>IF(H351&lt;&gt;"",ROUND(H351*(1-F351-I351),2),IF(SETUP!$C$10&lt;&gt;"Y",0,IF(SUMIF(Accounts!A$10:A$84,C351,Accounts!Q$10:Q$84)=1,0,ROUND((D351-E351)*(1-F351-I351)/SETUP!$C$13,2))))</f>
        <v>0</v>
      </c>
      <c r="K351" s="14" t="str">
        <f>IF(SUM(C351:H351)=0,"",IF(T351=0,LOOKUP(C351,Accounts!$A$10:$A$84,Accounts!$B$10:$B$84),"Error!  Invalid Account Number"))</f>
        <v/>
      </c>
      <c r="L351" s="30">
        <f t="shared" si="32"/>
        <v>0</v>
      </c>
      <c r="M351" s="152">
        <f t="shared" si="35"/>
        <v>0</v>
      </c>
      <c r="N351" s="43"/>
      <c r="O351" s="92"/>
      <c r="P351" s="150"/>
      <c r="Q351" s="156">
        <f t="shared" si="37"/>
        <v>0</v>
      </c>
      <c r="R351" s="161">
        <f t="shared" si="34"/>
        <v>0</v>
      </c>
      <c r="S351" s="15">
        <f>SUMIF(Accounts!A$10:A$84,C351,Accounts!A$10:A$84)</f>
        <v>0</v>
      </c>
      <c r="T351" s="15">
        <f t="shared" si="36"/>
        <v>0</v>
      </c>
      <c r="U351" s="15">
        <f t="shared" si="33"/>
        <v>0</v>
      </c>
    </row>
    <row r="352" spans="1:21">
      <c r="A352" s="56"/>
      <c r="B352" s="3"/>
      <c r="C352" s="216"/>
      <c r="D352" s="102"/>
      <c r="E352" s="102"/>
      <c r="F352" s="103"/>
      <c r="G352" s="131"/>
      <c r="H352" s="2"/>
      <c r="I352" s="107">
        <f>IF(F352="",SUMIF(Accounts!$A$10:$A$84,C352,Accounts!$D$10:$D$84),0)</f>
        <v>0</v>
      </c>
      <c r="J352" s="30">
        <f>IF(H352&lt;&gt;"",ROUND(H352*(1-F352-I352),2),IF(SETUP!$C$10&lt;&gt;"Y",0,IF(SUMIF(Accounts!A$10:A$84,C352,Accounts!Q$10:Q$84)=1,0,ROUND((D352-E352)*(1-F352-I352)/SETUP!$C$13,2))))</f>
        <v>0</v>
      </c>
      <c r="K352" s="14" t="str">
        <f>IF(SUM(C352:H352)=0,"",IF(T352=0,LOOKUP(C352,Accounts!$A$10:$A$84,Accounts!$B$10:$B$84),"Error!  Invalid Account Number"))</f>
        <v/>
      </c>
      <c r="L352" s="30">
        <f t="shared" si="32"/>
        <v>0</v>
      </c>
      <c r="M352" s="152">
        <f t="shared" si="35"/>
        <v>0</v>
      </c>
      <c r="N352" s="43"/>
      <c r="O352" s="92"/>
      <c r="P352" s="150"/>
      <c r="Q352" s="156">
        <f t="shared" si="37"/>
        <v>0</v>
      </c>
      <c r="R352" s="161">
        <f t="shared" si="34"/>
        <v>0</v>
      </c>
      <c r="S352" s="15">
        <f>SUMIF(Accounts!A$10:A$84,C352,Accounts!A$10:A$84)</f>
        <v>0</v>
      </c>
      <c r="T352" s="15">
        <f t="shared" si="36"/>
        <v>0</v>
      </c>
      <c r="U352" s="15">
        <f t="shared" si="33"/>
        <v>0</v>
      </c>
    </row>
    <row r="353" spans="1:21">
      <c r="A353" s="56"/>
      <c r="B353" s="3"/>
      <c r="C353" s="216"/>
      <c r="D353" s="102"/>
      <c r="E353" s="102"/>
      <c r="F353" s="103"/>
      <c r="G353" s="131"/>
      <c r="H353" s="2"/>
      <c r="I353" s="107">
        <f>IF(F353="",SUMIF(Accounts!$A$10:$A$84,C353,Accounts!$D$10:$D$84),0)</f>
        <v>0</v>
      </c>
      <c r="J353" s="30">
        <f>IF(H353&lt;&gt;"",ROUND(H353*(1-F353-I353),2),IF(SETUP!$C$10&lt;&gt;"Y",0,IF(SUMIF(Accounts!A$10:A$84,C353,Accounts!Q$10:Q$84)=1,0,ROUND((D353-E353)*(1-F353-I353)/SETUP!$C$13,2))))</f>
        <v>0</v>
      </c>
      <c r="K353" s="14" t="str">
        <f>IF(SUM(C353:H353)=0,"",IF(T353=0,LOOKUP(C353,Accounts!$A$10:$A$84,Accounts!$B$10:$B$84),"Error!  Invalid Account Number"))</f>
        <v/>
      </c>
      <c r="L353" s="30">
        <f t="shared" si="32"/>
        <v>0</v>
      </c>
      <c r="M353" s="152">
        <f t="shared" si="35"/>
        <v>0</v>
      </c>
      <c r="N353" s="43"/>
      <c r="O353" s="92"/>
      <c r="P353" s="150"/>
      <c r="Q353" s="156">
        <f t="shared" si="37"/>
        <v>0</v>
      </c>
      <c r="R353" s="161">
        <f t="shared" si="34"/>
        <v>0</v>
      </c>
      <c r="S353" s="15">
        <f>SUMIF(Accounts!A$10:A$84,C353,Accounts!A$10:A$84)</f>
        <v>0</v>
      </c>
      <c r="T353" s="15">
        <f t="shared" si="36"/>
        <v>0</v>
      </c>
      <c r="U353" s="15">
        <f t="shared" si="33"/>
        <v>0</v>
      </c>
    </row>
    <row r="354" spans="1:21">
      <c r="A354" s="56"/>
      <c r="B354" s="3"/>
      <c r="C354" s="216"/>
      <c r="D354" s="102"/>
      <c r="E354" s="102"/>
      <c r="F354" s="103"/>
      <c r="G354" s="131"/>
      <c r="H354" s="2"/>
      <c r="I354" s="107">
        <f>IF(F354="",SUMIF(Accounts!$A$10:$A$84,C354,Accounts!$D$10:$D$84),0)</f>
        <v>0</v>
      </c>
      <c r="J354" s="30">
        <f>IF(H354&lt;&gt;"",ROUND(H354*(1-F354-I354),2),IF(SETUP!$C$10&lt;&gt;"Y",0,IF(SUMIF(Accounts!A$10:A$84,C354,Accounts!Q$10:Q$84)=1,0,ROUND((D354-E354)*(1-F354-I354)/SETUP!$C$13,2))))</f>
        <v>0</v>
      </c>
      <c r="K354" s="14" t="str">
        <f>IF(SUM(C354:H354)=0,"",IF(T354=0,LOOKUP(C354,Accounts!$A$10:$A$84,Accounts!$B$10:$B$84),"Error!  Invalid Account Number"))</f>
        <v/>
      </c>
      <c r="L354" s="30">
        <f t="shared" si="32"/>
        <v>0</v>
      </c>
      <c r="M354" s="152">
        <f t="shared" si="35"/>
        <v>0</v>
      </c>
      <c r="N354" s="43"/>
      <c r="O354" s="92"/>
      <c r="P354" s="150"/>
      <c r="Q354" s="156">
        <f t="shared" si="37"/>
        <v>0</v>
      </c>
      <c r="R354" s="161">
        <f t="shared" si="34"/>
        <v>0</v>
      </c>
      <c r="S354" s="15">
        <f>SUMIF(Accounts!A$10:A$84,C354,Accounts!A$10:A$84)</f>
        <v>0</v>
      </c>
      <c r="T354" s="15">
        <f t="shared" si="36"/>
        <v>0</v>
      </c>
      <c r="U354" s="15">
        <f t="shared" si="33"/>
        <v>0</v>
      </c>
    </row>
    <row r="355" spans="1:21">
      <c r="A355" s="56"/>
      <c r="B355" s="3"/>
      <c r="C355" s="216"/>
      <c r="D355" s="102"/>
      <c r="E355" s="102"/>
      <c r="F355" s="103"/>
      <c r="G355" s="131"/>
      <c r="H355" s="2"/>
      <c r="I355" s="107">
        <f>IF(F355="",SUMIF(Accounts!$A$10:$A$84,C355,Accounts!$D$10:$D$84),0)</f>
        <v>0</v>
      </c>
      <c r="J355" s="30">
        <f>IF(H355&lt;&gt;"",ROUND(H355*(1-F355-I355),2),IF(SETUP!$C$10&lt;&gt;"Y",0,IF(SUMIF(Accounts!A$10:A$84,C355,Accounts!Q$10:Q$84)=1,0,ROUND((D355-E355)*(1-F355-I355)/SETUP!$C$13,2))))</f>
        <v>0</v>
      </c>
      <c r="K355" s="14" t="str">
        <f>IF(SUM(C355:H355)=0,"",IF(T355=0,LOOKUP(C355,Accounts!$A$10:$A$84,Accounts!$B$10:$B$84),"Error!  Invalid Account Number"))</f>
        <v/>
      </c>
      <c r="L355" s="30">
        <f t="shared" si="32"/>
        <v>0</v>
      </c>
      <c r="M355" s="152">
        <f t="shared" si="35"/>
        <v>0</v>
      </c>
      <c r="N355" s="43"/>
      <c r="O355" s="92"/>
      <c r="P355" s="150"/>
      <c r="Q355" s="156">
        <f t="shared" si="37"/>
        <v>0</v>
      </c>
      <c r="R355" s="161">
        <f t="shared" si="34"/>
        <v>0</v>
      </c>
      <c r="S355" s="15">
        <f>SUMIF(Accounts!A$10:A$84,C355,Accounts!A$10:A$84)</f>
        <v>0</v>
      </c>
      <c r="T355" s="15">
        <f t="shared" si="36"/>
        <v>0</v>
      </c>
      <c r="U355" s="15">
        <f t="shared" si="33"/>
        <v>0</v>
      </c>
    </row>
    <row r="356" spans="1:21">
      <c r="A356" s="56"/>
      <c r="B356" s="3"/>
      <c r="C356" s="216"/>
      <c r="D356" s="102"/>
      <c r="E356" s="102"/>
      <c r="F356" s="103"/>
      <c r="G356" s="131"/>
      <c r="H356" s="2"/>
      <c r="I356" s="107">
        <f>IF(F356="",SUMIF(Accounts!$A$10:$A$84,C356,Accounts!$D$10:$D$84),0)</f>
        <v>0</v>
      </c>
      <c r="J356" s="30">
        <f>IF(H356&lt;&gt;"",ROUND(H356*(1-F356-I356),2),IF(SETUP!$C$10&lt;&gt;"Y",0,IF(SUMIF(Accounts!A$10:A$84,C356,Accounts!Q$10:Q$84)=1,0,ROUND((D356-E356)*(1-F356-I356)/SETUP!$C$13,2))))</f>
        <v>0</v>
      </c>
      <c r="K356" s="14" t="str">
        <f>IF(SUM(C356:H356)=0,"",IF(T356=0,LOOKUP(C356,Accounts!$A$10:$A$84,Accounts!$B$10:$B$84),"Error!  Invalid Account Number"))</f>
        <v/>
      </c>
      <c r="L356" s="30">
        <f t="shared" si="32"/>
        <v>0</v>
      </c>
      <c r="M356" s="152">
        <f t="shared" si="35"/>
        <v>0</v>
      </c>
      <c r="N356" s="43"/>
      <c r="O356" s="92"/>
      <c r="P356" s="150"/>
      <c r="Q356" s="156">
        <f t="shared" si="37"/>
        <v>0</v>
      </c>
      <c r="R356" s="161">
        <f t="shared" si="34"/>
        <v>0</v>
      </c>
      <c r="S356" s="15">
        <f>SUMIF(Accounts!A$10:A$84,C356,Accounts!A$10:A$84)</f>
        <v>0</v>
      </c>
      <c r="T356" s="15">
        <f t="shared" si="36"/>
        <v>0</v>
      </c>
      <c r="U356" s="15">
        <f t="shared" si="33"/>
        <v>0</v>
      </c>
    </row>
    <row r="357" spans="1:21">
      <c r="A357" s="56"/>
      <c r="B357" s="3"/>
      <c r="C357" s="216"/>
      <c r="D357" s="102"/>
      <c r="E357" s="102"/>
      <c r="F357" s="103"/>
      <c r="G357" s="131"/>
      <c r="H357" s="2"/>
      <c r="I357" s="107">
        <f>IF(F357="",SUMIF(Accounts!$A$10:$A$84,C357,Accounts!$D$10:$D$84),0)</f>
        <v>0</v>
      </c>
      <c r="J357" s="30">
        <f>IF(H357&lt;&gt;"",ROUND(H357*(1-F357-I357),2),IF(SETUP!$C$10&lt;&gt;"Y",0,IF(SUMIF(Accounts!A$10:A$84,C357,Accounts!Q$10:Q$84)=1,0,ROUND((D357-E357)*(1-F357-I357)/SETUP!$C$13,2))))</f>
        <v>0</v>
      </c>
      <c r="K357" s="14" t="str">
        <f>IF(SUM(C357:H357)=0,"",IF(T357=0,LOOKUP(C357,Accounts!$A$10:$A$84,Accounts!$B$10:$B$84),"Error!  Invalid Account Number"))</f>
        <v/>
      </c>
      <c r="L357" s="30">
        <f t="shared" si="32"/>
        <v>0</v>
      </c>
      <c r="M357" s="152">
        <f t="shared" si="35"/>
        <v>0</v>
      </c>
      <c r="N357" s="43"/>
      <c r="O357" s="92"/>
      <c r="P357" s="150"/>
      <c r="Q357" s="156">
        <f t="shared" si="37"/>
        <v>0</v>
      </c>
      <c r="R357" s="161">
        <f t="shared" si="34"/>
        <v>0</v>
      </c>
      <c r="S357" s="15">
        <f>SUMIF(Accounts!A$10:A$84,C357,Accounts!A$10:A$84)</f>
        <v>0</v>
      </c>
      <c r="T357" s="15">
        <f t="shared" si="36"/>
        <v>0</v>
      </c>
      <c r="U357" s="15">
        <f t="shared" si="33"/>
        <v>0</v>
      </c>
    </row>
    <row r="358" spans="1:21">
      <c r="A358" s="56"/>
      <c r="B358" s="3"/>
      <c r="C358" s="216"/>
      <c r="D358" s="102"/>
      <c r="E358" s="102"/>
      <c r="F358" s="103"/>
      <c r="G358" s="131"/>
      <c r="H358" s="2"/>
      <c r="I358" s="107">
        <f>IF(F358="",SUMIF(Accounts!$A$10:$A$84,C358,Accounts!$D$10:$D$84),0)</f>
        <v>0</v>
      </c>
      <c r="J358" s="30">
        <f>IF(H358&lt;&gt;"",ROUND(H358*(1-F358-I358),2),IF(SETUP!$C$10&lt;&gt;"Y",0,IF(SUMIF(Accounts!A$10:A$84,C358,Accounts!Q$10:Q$84)=1,0,ROUND((D358-E358)*(1-F358-I358)/SETUP!$C$13,2))))</f>
        <v>0</v>
      </c>
      <c r="K358" s="14" t="str">
        <f>IF(SUM(C358:H358)=0,"",IF(T358=0,LOOKUP(C358,Accounts!$A$10:$A$84,Accounts!$B$10:$B$84),"Error!  Invalid Account Number"))</f>
        <v/>
      </c>
      <c r="L358" s="30">
        <f t="shared" si="32"/>
        <v>0</v>
      </c>
      <c r="M358" s="152">
        <f t="shared" si="35"/>
        <v>0</v>
      </c>
      <c r="N358" s="43"/>
      <c r="O358" s="92"/>
      <c r="P358" s="150"/>
      <c r="Q358" s="156">
        <f t="shared" si="37"/>
        <v>0</v>
      </c>
      <c r="R358" s="161">
        <f t="shared" si="34"/>
        <v>0</v>
      </c>
      <c r="S358" s="15">
        <f>SUMIF(Accounts!A$10:A$84,C358,Accounts!A$10:A$84)</f>
        <v>0</v>
      </c>
      <c r="T358" s="15">
        <f t="shared" si="36"/>
        <v>0</v>
      </c>
      <c r="U358" s="15">
        <f t="shared" si="33"/>
        <v>0</v>
      </c>
    </row>
    <row r="359" spans="1:21">
      <c r="A359" s="56"/>
      <c r="B359" s="3"/>
      <c r="C359" s="216"/>
      <c r="D359" s="102"/>
      <c r="E359" s="102"/>
      <c r="F359" s="103"/>
      <c r="G359" s="131"/>
      <c r="H359" s="2"/>
      <c r="I359" s="107">
        <f>IF(F359="",SUMIF(Accounts!$A$10:$A$84,C359,Accounts!$D$10:$D$84),0)</f>
        <v>0</v>
      </c>
      <c r="J359" s="30">
        <f>IF(H359&lt;&gt;"",ROUND(H359*(1-F359-I359),2),IF(SETUP!$C$10&lt;&gt;"Y",0,IF(SUMIF(Accounts!A$10:A$84,C359,Accounts!Q$10:Q$84)=1,0,ROUND((D359-E359)*(1-F359-I359)/SETUP!$C$13,2))))</f>
        <v>0</v>
      </c>
      <c r="K359" s="14" t="str">
        <f>IF(SUM(C359:H359)=0,"",IF(T359=0,LOOKUP(C359,Accounts!$A$10:$A$84,Accounts!$B$10:$B$84),"Error!  Invalid Account Number"))</f>
        <v/>
      </c>
      <c r="L359" s="30">
        <f t="shared" si="32"/>
        <v>0</v>
      </c>
      <c r="M359" s="152">
        <f t="shared" si="35"/>
        <v>0</v>
      </c>
      <c r="N359" s="43"/>
      <c r="O359" s="92"/>
      <c r="P359" s="150"/>
      <c r="Q359" s="156">
        <f t="shared" si="37"/>
        <v>0</v>
      </c>
      <c r="R359" s="161">
        <f t="shared" si="34"/>
        <v>0</v>
      </c>
      <c r="S359" s="15">
        <f>SUMIF(Accounts!A$10:A$84,C359,Accounts!A$10:A$84)</f>
        <v>0</v>
      </c>
      <c r="T359" s="15">
        <f t="shared" si="36"/>
        <v>0</v>
      </c>
      <c r="U359" s="15">
        <f t="shared" si="33"/>
        <v>0</v>
      </c>
    </row>
    <row r="360" spans="1:21">
      <c r="A360" s="56"/>
      <c r="B360" s="3"/>
      <c r="C360" s="216"/>
      <c r="D360" s="102"/>
      <c r="E360" s="102"/>
      <c r="F360" s="103"/>
      <c r="G360" s="131"/>
      <c r="H360" s="2"/>
      <c r="I360" s="107">
        <f>IF(F360="",SUMIF(Accounts!$A$10:$A$84,C360,Accounts!$D$10:$D$84),0)</f>
        <v>0</v>
      </c>
      <c r="J360" s="30">
        <f>IF(H360&lt;&gt;"",ROUND(H360*(1-F360-I360),2),IF(SETUP!$C$10&lt;&gt;"Y",0,IF(SUMIF(Accounts!A$10:A$84,C360,Accounts!Q$10:Q$84)=1,0,ROUND((D360-E360)*(1-F360-I360)/SETUP!$C$13,2))))</f>
        <v>0</v>
      </c>
      <c r="K360" s="14" t="str">
        <f>IF(SUM(C360:H360)=0,"",IF(T360=0,LOOKUP(C360,Accounts!$A$10:$A$84,Accounts!$B$10:$B$84),"Error!  Invalid Account Number"))</f>
        <v/>
      </c>
      <c r="L360" s="30">
        <f t="shared" si="32"/>
        <v>0</v>
      </c>
      <c r="M360" s="152">
        <f t="shared" si="35"/>
        <v>0</v>
      </c>
      <c r="N360" s="43"/>
      <c r="O360" s="92"/>
      <c r="P360" s="150"/>
      <c r="Q360" s="156">
        <f t="shared" si="37"/>
        <v>0</v>
      </c>
      <c r="R360" s="161">
        <f t="shared" si="34"/>
        <v>0</v>
      </c>
      <c r="S360" s="15">
        <f>SUMIF(Accounts!A$10:A$84,C360,Accounts!A$10:A$84)</f>
        <v>0</v>
      </c>
      <c r="T360" s="15">
        <f t="shared" si="36"/>
        <v>0</v>
      </c>
      <c r="U360" s="15">
        <f t="shared" si="33"/>
        <v>0</v>
      </c>
    </row>
    <row r="361" spans="1:21">
      <c r="A361" s="56"/>
      <c r="B361" s="3"/>
      <c r="C361" s="216"/>
      <c r="D361" s="102"/>
      <c r="E361" s="102"/>
      <c r="F361" s="103"/>
      <c r="G361" s="131"/>
      <c r="H361" s="2"/>
      <c r="I361" s="107">
        <f>IF(F361="",SUMIF(Accounts!$A$10:$A$84,C361,Accounts!$D$10:$D$84),0)</f>
        <v>0</v>
      </c>
      <c r="J361" s="30">
        <f>IF(H361&lt;&gt;"",ROUND(H361*(1-F361-I361),2),IF(SETUP!$C$10&lt;&gt;"Y",0,IF(SUMIF(Accounts!A$10:A$84,C361,Accounts!Q$10:Q$84)=1,0,ROUND((D361-E361)*(1-F361-I361)/SETUP!$C$13,2))))</f>
        <v>0</v>
      </c>
      <c r="K361" s="14" t="str">
        <f>IF(SUM(C361:H361)=0,"",IF(T361=0,LOOKUP(C361,Accounts!$A$10:$A$84,Accounts!$B$10:$B$84),"Error!  Invalid Account Number"))</f>
        <v/>
      </c>
      <c r="L361" s="30">
        <f t="shared" si="32"/>
        <v>0</v>
      </c>
      <c r="M361" s="152">
        <f t="shared" si="35"/>
        <v>0</v>
      </c>
      <c r="N361" s="43"/>
      <c r="O361" s="92"/>
      <c r="P361" s="150"/>
      <c r="Q361" s="156">
        <f t="shared" si="37"/>
        <v>0</v>
      </c>
      <c r="R361" s="161">
        <f t="shared" si="34"/>
        <v>0</v>
      </c>
      <c r="S361" s="15">
        <f>SUMIF(Accounts!A$10:A$84,C361,Accounts!A$10:A$84)</f>
        <v>0</v>
      </c>
      <c r="T361" s="15">
        <f t="shared" si="36"/>
        <v>0</v>
      </c>
      <c r="U361" s="15">
        <f t="shared" si="33"/>
        <v>0</v>
      </c>
    </row>
    <row r="362" spans="1:21">
      <c r="A362" s="56"/>
      <c r="B362" s="3"/>
      <c r="C362" s="216"/>
      <c r="D362" s="102"/>
      <c r="E362" s="102"/>
      <c r="F362" s="103"/>
      <c r="G362" s="131"/>
      <c r="H362" s="2"/>
      <c r="I362" s="107">
        <f>IF(F362="",SUMIF(Accounts!$A$10:$A$84,C362,Accounts!$D$10:$D$84),0)</f>
        <v>0</v>
      </c>
      <c r="J362" s="30">
        <f>IF(H362&lt;&gt;"",ROUND(H362*(1-F362-I362),2),IF(SETUP!$C$10&lt;&gt;"Y",0,IF(SUMIF(Accounts!A$10:A$84,C362,Accounts!Q$10:Q$84)=1,0,ROUND((D362-E362)*(1-F362-I362)/SETUP!$C$13,2))))</f>
        <v>0</v>
      </c>
      <c r="K362" s="14" t="str">
        <f>IF(SUM(C362:H362)=0,"",IF(T362=0,LOOKUP(C362,Accounts!$A$10:$A$84,Accounts!$B$10:$B$84),"Error!  Invalid Account Number"))</f>
        <v/>
      </c>
      <c r="L362" s="30">
        <f t="shared" si="32"/>
        <v>0</v>
      </c>
      <c r="M362" s="152">
        <f t="shared" si="35"/>
        <v>0</v>
      </c>
      <c r="N362" s="43"/>
      <c r="O362" s="92"/>
      <c r="P362" s="150"/>
      <c r="Q362" s="156">
        <f t="shared" si="37"/>
        <v>0</v>
      </c>
      <c r="R362" s="161">
        <f t="shared" si="34"/>
        <v>0</v>
      </c>
      <c r="S362" s="15">
        <f>SUMIF(Accounts!A$10:A$84,C362,Accounts!A$10:A$84)</f>
        <v>0</v>
      </c>
      <c r="T362" s="15">
        <f t="shared" si="36"/>
        <v>0</v>
      </c>
      <c r="U362" s="15">
        <f t="shared" si="33"/>
        <v>0</v>
      </c>
    </row>
    <row r="363" spans="1:21">
      <c r="A363" s="56"/>
      <c r="B363" s="3"/>
      <c r="C363" s="216"/>
      <c r="D363" s="102"/>
      <c r="E363" s="102"/>
      <c r="F363" s="103"/>
      <c r="G363" s="131"/>
      <c r="H363" s="2"/>
      <c r="I363" s="107">
        <f>IF(F363="",SUMIF(Accounts!$A$10:$A$84,C363,Accounts!$D$10:$D$84),0)</f>
        <v>0</v>
      </c>
      <c r="J363" s="30">
        <f>IF(H363&lt;&gt;"",ROUND(H363*(1-F363-I363),2),IF(SETUP!$C$10&lt;&gt;"Y",0,IF(SUMIF(Accounts!A$10:A$84,C363,Accounts!Q$10:Q$84)=1,0,ROUND((D363-E363)*(1-F363-I363)/SETUP!$C$13,2))))</f>
        <v>0</v>
      </c>
      <c r="K363" s="14" t="str">
        <f>IF(SUM(C363:H363)=0,"",IF(T363=0,LOOKUP(C363,Accounts!$A$10:$A$84,Accounts!$B$10:$B$84),"Error!  Invalid Account Number"))</f>
        <v/>
      </c>
      <c r="L363" s="30">
        <f t="shared" si="32"/>
        <v>0</v>
      </c>
      <c r="M363" s="152">
        <f t="shared" si="35"/>
        <v>0</v>
      </c>
      <c r="N363" s="43"/>
      <c r="O363" s="92"/>
      <c r="P363" s="150"/>
      <c r="Q363" s="156">
        <f t="shared" si="37"/>
        <v>0</v>
      </c>
      <c r="R363" s="161">
        <f t="shared" si="34"/>
        <v>0</v>
      </c>
      <c r="S363" s="15">
        <f>SUMIF(Accounts!A$10:A$84,C363,Accounts!A$10:A$84)</f>
        <v>0</v>
      </c>
      <c r="T363" s="15">
        <f t="shared" si="36"/>
        <v>0</v>
      </c>
      <c r="U363" s="15">
        <f t="shared" si="33"/>
        <v>0</v>
      </c>
    </row>
    <row r="364" spans="1:21">
      <c r="A364" s="56"/>
      <c r="B364" s="3"/>
      <c r="C364" s="216"/>
      <c r="D364" s="102"/>
      <c r="E364" s="102"/>
      <c r="F364" s="103"/>
      <c r="G364" s="131"/>
      <c r="H364" s="2"/>
      <c r="I364" s="107">
        <f>IF(F364="",SUMIF(Accounts!$A$10:$A$84,C364,Accounts!$D$10:$D$84),0)</f>
        <v>0</v>
      </c>
      <c r="J364" s="30">
        <f>IF(H364&lt;&gt;"",ROUND(H364*(1-F364-I364),2),IF(SETUP!$C$10&lt;&gt;"Y",0,IF(SUMIF(Accounts!A$10:A$84,C364,Accounts!Q$10:Q$84)=1,0,ROUND((D364-E364)*(1-F364-I364)/SETUP!$C$13,2))))</f>
        <v>0</v>
      </c>
      <c r="K364" s="14" t="str">
        <f>IF(SUM(C364:H364)=0,"",IF(T364=0,LOOKUP(C364,Accounts!$A$10:$A$84,Accounts!$B$10:$B$84),"Error!  Invalid Account Number"))</f>
        <v/>
      </c>
      <c r="L364" s="30">
        <f t="shared" si="32"/>
        <v>0</v>
      </c>
      <c r="M364" s="152">
        <f t="shared" si="35"/>
        <v>0</v>
      </c>
      <c r="N364" s="43"/>
      <c r="O364" s="92"/>
      <c r="P364" s="150"/>
      <c r="Q364" s="156">
        <f t="shared" si="37"/>
        <v>0</v>
      </c>
      <c r="R364" s="161">
        <f t="shared" si="34"/>
        <v>0</v>
      </c>
      <c r="S364" s="15">
        <f>SUMIF(Accounts!A$10:A$84,C364,Accounts!A$10:A$84)</f>
        <v>0</v>
      </c>
      <c r="T364" s="15">
        <f t="shared" si="36"/>
        <v>0</v>
      </c>
      <c r="U364" s="15">
        <f t="shared" si="33"/>
        <v>0</v>
      </c>
    </row>
    <row r="365" spans="1:21">
      <c r="A365" s="56"/>
      <c r="B365" s="3"/>
      <c r="C365" s="216"/>
      <c r="D365" s="102"/>
      <c r="E365" s="102"/>
      <c r="F365" s="103"/>
      <c r="G365" s="131"/>
      <c r="H365" s="2"/>
      <c r="I365" s="107">
        <f>IF(F365="",SUMIF(Accounts!$A$10:$A$84,C365,Accounts!$D$10:$D$84),0)</f>
        <v>0</v>
      </c>
      <c r="J365" s="30">
        <f>IF(H365&lt;&gt;"",ROUND(H365*(1-F365-I365),2),IF(SETUP!$C$10&lt;&gt;"Y",0,IF(SUMIF(Accounts!A$10:A$84,C365,Accounts!Q$10:Q$84)=1,0,ROUND((D365-E365)*(1-F365-I365)/SETUP!$C$13,2))))</f>
        <v>0</v>
      </c>
      <c r="K365" s="14" t="str">
        <f>IF(SUM(C365:H365)=0,"",IF(T365=0,LOOKUP(C365,Accounts!$A$10:$A$84,Accounts!$B$10:$B$84),"Error!  Invalid Account Number"))</f>
        <v/>
      </c>
      <c r="L365" s="30">
        <f t="shared" si="32"/>
        <v>0</v>
      </c>
      <c r="M365" s="152">
        <f t="shared" si="35"/>
        <v>0</v>
      </c>
      <c r="N365" s="43"/>
      <c r="O365" s="92"/>
      <c r="P365" s="150"/>
      <c r="Q365" s="156">
        <f t="shared" si="37"/>
        <v>0</v>
      </c>
      <c r="R365" s="161">
        <f t="shared" si="34"/>
        <v>0</v>
      </c>
      <c r="S365" s="15">
        <f>SUMIF(Accounts!A$10:A$84,C365,Accounts!A$10:A$84)</f>
        <v>0</v>
      </c>
      <c r="T365" s="15">
        <f t="shared" si="36"/>
        <v>0</v>
      </c>
      <c r="U365" s="15">
        <f t="shared" si="33"/>
        <v>0</v>
      </c>
    </row>
    <row r="366" spans="1:21">
      <c r="A366" s="56"/>
      <c r="B366" s="3"/>
      <c r="C366" s="216"/>
      <c r="D366" s="102"/>
      <c r="E366" s="102"/>
      <c r="F366" s="103"/>
      <c r="G366" s="131"/>
      <c r="H366" s="2"/>
      <c r="I366" s="107">
        <f>IF(F366="",SUMIF(Accounts!$A$10:$A$84,C366,Accounts!$D$10:$D$84),0)</f>
        <v>0</v>
      </c>
      <c r="J366" s="30">
        <f>IF(H366&lt;&gt;"",ROUND(H366*(1-F366-I366),2),IF(SETUP!$C$10&lt;&gt;"Y",0,IF(SUMIF(Accounts!A$10:A$84,C366,Accounts!Q$10:Q$84)=1,0,ROUND((D366-E366)*(1-F366-I366)/SETUP!$C$13,2))))</f>
        <v>0</v>
      </c>
      <c r="K366" s="14" t="str">
        <f>IF(SUM(C366:H366)=0,"",IF(T366=0,LOOKUP(C366,Accounts!$A$10:$A$84,Accounts!$B$10:$B$84),"Error!  Invalid Account Number"))</f>
        <v/>
      </c>
      <c r="L366" s="30">
        <f t="shared" si="32"/>
        <v>0</v>
      </c>
      <c r="M366" s="152">
        <f t="shared" si="35"/>
        <v>0</v>
      </c>
      <c r="N366" s="43"/>
      <c r="O366" s="92"/>
      <c r="P366" s="150"/>
      <c r="Q366" s="156">
        <f t="shared" si="37"/>
        <v>0</v>
      </c>
      <c r="R366" s="161">
        <f t="shared" si="34"/>
        <v>0</v>
      </c>
      <c r="S366" s="15">
        <f>SUMIF(Accounts!A$10:A$84,C366,Accounts!A$10:A$84)</f>
        <v>0</v>
      </c>
      <c r="T366" s="15">
        <f t="shared" si="36"/>
        <v>0</v>
      </c>
      <c r="U366" s="15">
        <f t="shared" si="33"/>
        <v>0</v>
      </c>
    </row>
    <row r="367" spans="1:21">
      <c r="A367" s="56"/>
      <c r="B367" s="3"/>
      <c r="C367" s="216"/>
      <c r="D367" s="102"/>
      <c r="E367" s="102"/>
      <c r="F367" s="103"/>
      <c r="G367" s="131"/>
      <c r="H367" s="2"/>
      <c r="I367" s="107">
        <f>IF(F367="",SUMIF(Accounts!$A$10:$A$84,C367,Accounts!$D$10:$D$84),0)</f>
        <v>0</v>
      </c>
      <c r="J367" s="30">
        <f>IF(H367&lt;&gt;"",ROUND(H367*(1-F367-I367),2),IF(SETUP!$C$10&lt;&gt;"Y",0,IF(SUMIF(Accounts!A$10:A$84,C367,Accounts!Q$10:Q$84)=1,0,ROUND((D367-E367)*(1-F367-I367)/SETUP!$C$13,2))))</f>
        <v>0</v>
      </c>
      <c r="K367" s="14" t="str">
        <f>IF(SUM(C367:H367)=0,"",IF(T367=0,LOOKUP(C367,Accounts!$A$10:$A$84,Accounts!$B$10:$B$84),"Error!  Invalid Account Number"))</f>
        <v/>
      </c>
      <c r="L367" s="30">
        <f t="shared" si="32"/>
        <v>0</v>
      </c>
      <c r="M367" s="152">
        <f t="shared" si="35"/>
        <v>0</v>
      </c>
      <c r="N367" s="43"/>
      <c r="O367" s="92"/>
      <c r="P367" s="150"/>
      <c r="Q367" s="156">
        <f t="shared" si="37"/>
        <v>0</v>
      </c>
      <c r="R367" s="161">
        <f t="shared" si="34"/>
        <v>0</v>
      </c>
      <c r="S367" s="15">
        <f>SUMIF(Accounts!A$10:A$84,C367,Accounts!A$10:A$84)</f>
        <v>0</v>
      </c>
      <c r="T367" s="15">
        <f t="shared" si="36"/>
        <v>0</v>
      </c>
      <c r="U367" s="15">
        <f t="shared" si="33"/>
        <v>0</v>
      </c>
    </row>
    <row r="368" spans="1:21">
      <c r="A368" s="56"/>
      <c r="B368" s="3"/>
      <c r="C368" s="216"/>
      <c r="D368" s="102"/>
      <c r="E368" s="102"/>
      <c r="F368" s="103"/>
      <c r="G368" s="131"/>
      <c r="H368" s="2"/>
      <c r="I368" s="107">
        <f>IF(F368="",SUMIF(Accounts!$A$10:$A$84,C368,Accounts!$D$10:$D$84),0)</f>
        <v>0</v>
      </c>
      <c r="J368" s="30">
        <f>IF(H368&lt;&gt;"",ROUND(H368*(1-F368-I368),2),IF(SETUP!$C$10&lt;&gt;"Y",0,IF(SUMIF(Accounts!A$10:A$84,C368,Accounts!Q$10:Q$84)=1,0,ROUND((D368-E368)*(1-F368-I368)/SETUP!$C$13,2))))</f>
        <v>0</v>
      </c>
      <c r="K368" s="14" t="str">
        <f>IF(SUM(C368:H368)=0,"",IF(T368=0,LOOKUP(C368,Accounts!$A$10:$A$84,Accounts!$B$10:$B$84),"Error!  Invalid Account Number"))</f>
        <v/>
      </c>
      <c r="L368" s="30">
        <f t="shared" si="32"/>
        <v>0</v>
      </c>
      <c r="M368" s="152">
        <f t="shared" si="35"/>
        <v>0</v>
      </c>
      <c r="N368" s="43"/>
      <c r="O368" s="92"/>
      <c r="P368" s="150"/>
      <c r="Q368" s="156">
        <f t="shared" si="37"/>
        <v>0</v>
      </c>
      <c r="R368" s="161">
        <f t="shared" si="34"/>
        <v>0</v>
      </c>
      <c r="S368" s="15">
        <f>SUMIF(Accounts!A$10:A$84,C368,Accounts!A$10:A$84)</f>
        <v>0</v>
      </c>
      <c r="T368" s="15">
        <f t="shared" si="36"/>
        <v>0</v>
      </c>
      <c r="U368" s="15">
        <f t="shared" si="33"/>
        <v>0</v>
      </c>
    </row>
    <row r="369" spans="1:21">
      <c r="A369" s="56"/>
      <c r="B369" s="3"/>
      <c r="C369" s="216"/>
      <c r="D369" s="102"/>
      <c r="E369" s="102"/>
      <c r="F369" s="103"/>
      <c r="G369" s="131"/>
      <c r="H369" s="2"/>
      <c r="I369" s="107">
        <f>IF(F369="",SUMIF(Accounts!$A$10:$A$84,C369,Accounts!$D$10:$D$84),0)</f>
        <v>0</v>
      </c>
      <c r="J369" s="30">
        <f>IF(H369&lt;&gt;"",ROUND(H369*(1-F369-I369),2),IF(SETUP!$C$10&lt;&gt;"Y",0,IF(SUMIF(Accounts!A$10:A$84,C369,Accounts!Q$10:Q$84)=1,0,ROUND((D369-E369)*(1-F369-I369)/SETUP!$C$13,2))))</f>
        <v>0</v>
      </c>
      <c r="K369" s="14" t="str">
        <f>IF(SUM(C369:H369)=0,"",IF(T369=0,LOOKUP(C369,Accounts!$A$10:$A$84,Accounts!$B$10:$B$84),"Error!  Invalid Account Number"))</f>
        <v/>
      </c>
      <c r="L369" s="30">
        <f t="shared" si="32"/>
        <v>0</v>
      </c>
      <c r="M369" s="152">
        <f t="shared" si="35"/>
        <v>0</v>
      </c>
      <c r="N369" s="43"/>
      <c r="O369" s="92"/>
      <c r="P369" s="150"/>
      <c r="Q369" s="156">
        <f t="shared" si="37"/>
        <v>0</v>
      </c>
      <c r="R369" s="161">
        <f t="shared" si="34"/>
        <v>0</v>
      </c>
      <c r="S369" s="15">
        <f>SUMIF(Accounts!A$10:A$84,C369,Accounts!A$10:A$84)</f>
        <v>0</v>
      </c>
      <c r="T369" s="15">
        <f t="shared" si="36"/>
        <v>0</v>
      </c>
      <c r="U369" s="15">
        <f t="shared" si="33"/>
        <v>0</v>
      </c>
    </row>
    <row r="370" spans="1:21">
      <c r="A370" s="56"/>
      <c r="B370" s="3"/>
      <c r="C370" s="216"/>
      <c r="D370" s="102"/>
      <c r="E370" s="102"/>
      <c r="F370" s="103"/>
      <c r="G370" s="131"/>
      <c r="H370" s="2"/>
      <c r="I370" s="107">
        <f>IF(F370="",SUMIF(Accounts!$A$10:$A$84,C370,Accounts!$D$10:$D$84),0)</f>
        <v>0</v>
      </c>
      <c r="J370" s="30">
        <f>IF(H370&lt;&gt;"",ROUND(H370*(1-F370-I370),2),IF(SETUP!$C$10&lt;&gt;"Y",0,IF(SUMIF(Accounts!A$10:A$84,C370,Accounts!Q$10:Q$84)=1,0,ROUND((D370-E370)*(1-F370-I370)/SETUP!$C$13,2))))</f>
        <v>0</v>
      </c>
      <c r="K370" s="14" t="str">
        <f>IF(SUM(C370:H370)=0,"",IF(T370=0,LOOKUP(C370,Accounts!$A$10:$A$84,Accounts!$B$10:$B$84),"Error!  Invalid Account Number"))</f>
        <v/>
      </c>
      <c r="L370" s="30">
        <f t="shared" si="32"/>
        <v>0</v>
      </c>
      <c r="M370" s="152">
        <f t="shared" si="35"/>
        <v>0</v>
      </c>
      <c r="N370" s="43"/>
      <c r="O370" s="92"/>
      <c r="P370" s="150"/>
      <c r="Q370" s="156">
        <f t="shared" si="37"/>
        <v>0</v>
      </c>
      <c r="R370" s="161">
        <f t="shared" si="34"/>
        <v>0</v>
      </c>
      <c r="S370" s="15">
        <f>SUMIF(Accounts!A$10:A$84,C370,Accounts!A$10:A$84)</f>
        <v>0</v>
      </c>
      <c r="T370" s="15">
        <f t="shared" si="36"/>
        <v>0</v>
      </c>
      <c r="U370" s="15">
        <f t="shared" si="33"/>
        <v>0</v>
      </c>
    </row>
    <row r="371" spans="1:21">
      <c r="A371" s="56"/>
      <c r="B371" s="3"/>
      <c r="C371" s="216"/>
      <c r="D371" s="102"/>
      <c r="E371" s="102"/>
      <c r="F371" s="103"/>
      <c r="G371" s="131"/>
      <c r="H371" s="2"/>
      <c r="I371" s="107">
        <f>IF(F371="",SUMIF(Accounts!$A$10:$A$84,C371,Accounts!$D$10:$D$84),0)</f>
        <v>0</v>
      </c>
      <c r="J371" s="30">
        <f>IF(H371&lt;&gt;"",ROUND(H371*(1-F371-I371),2),IF(SETUP!$C$10&lt;&gt;"Y",0,IF(SUMIF(Accounts!A$10:A$84,C371,Accounts!Q$10:Q$84)=1,0,ROUND((D371-E371)*(1-F371-I371)/SETUP!$C$13,2))))</f>
        <v>0</v>
      </c>
      <c r="K371" s="14" t="str">
        <f>IF(SUM(C371:H371)=0,"",IF(T371=0,LOOKUP(C371,Accounts!$A$10:$A$84,Accounts!$B$10:$B$84),"Error!  Invalid Account Number"))</f>
        <v/>
      </c>
      <c r="L371" s="30">
        <f t="shared" si="32"/>
        <v>0</v>
      </c>
      <c r="M371" s="152">
        <f t="shared" si="35"/>
        <v>0</v>
      </c>
      <c r="N371" s="43"/>
      <c r="O371" s="92"/>
      <c r="P371" s="150"/>
      <c r="Q371" s="156">
        <f t="shared" si="37"/>
        <v>0</v>
      </c>
      <c r="R371" s="161">
        <f t="shared" si="34"/>
        <v>0</v>
      </c>
      <c r="S371" s="15">
        <f>SUMIF(Accounts!A$10:A$84,C371,Accounts!A$10:A$84)</f>
        <v>0</v>
      </c>
      <c r="T371" s="15">
        <f t="shared" si="36"/>
        <v>0</v>
      </c>
      <c r="U371" s="15">
        <f t="shared" si="33"/>
        <v>0</v>
      </c>
    </row>
    <row r="372" spans="1:21">
      <c r="A372" s="56"/>
      <c r="B372" s="3"/>
      <c r="C372" s="216"/>
      <c r="D372" s="102"/>
      <c r="E372" s="102"/>
      <c r="F372" s="103"/>
      <c r="G372" s="131"/>
      <c r="H372" s="2"/>
      <c r="I372" s="107">
        <f>IF(F372="",SUMIF(Accounts!$A$10:$A$84,C372,Accounts!$D$10:$D$84),0)</f>
        <v>0</v>
      </c>
      <c r="J372" s="30">
        <f>IF(H372&lt;&gt;"",ROUND(H372*(1-F372-I372),2),IF(SETUP!$C$10&lt;&gt;"Y",0,IF(SUMIF(Accounts!A$10:A$84,C372,Accounts!Q$10:Q$84)=1,0,ROUND((D372-E372)*(1-F372-I372)/SETUP!$C$13,2))))</f>
        <v>0</v>
      </c>
      <c r="K372" s="14" t="str">
        <f>IF(SUM(C372:H372)=0,"",IF(T372=0,LOOKUP(C372,Accounts!$A$10:$A$84,Accounts!$B$10:$B$84),"Error!  Invalid Account Number"))</f>
        <v/>
      </c>
      <c r="L372" s="30">
        <f t="shared" si="32"/>
        <v>0</v>
      </c>
      <c r="M372" s="152">
        <f t="shared" si="35"/>
        <v>0</v>
      </c>
      <c r="N372" s="43"/>
      <c r="O372" s="92"/>
      <c r="P372" s="150"/>
      <c r="Q372" s="156">
        <f t="shared" si="37"/>
        <v>0</v>
      </c>
      <c r="R372" s="161">
        <f t="shared" si="34"/>
        <v>0</v>
      </c>
      <c r="S372" s="15">
        <f>SUMIF(Accounts!A$10:A$84,C372,Accounts!A$10:A$84)</f>
        <v>0</v>
      </c>
      <c r="T372" s="15">
        <f t="shared" si="36"/>
        <v>0</v>
      </c>
      <c r="U372" s="15">
        <f t="shared" si="33"/>
        <v>0</v>
      </c>
    </row>
    <row r="373" spans="1:21">
      <c r="A373" s="56"/>
      <c r="B373" s="3"/>
      <c r="C373" s="216"/>
      <c r="D373" s="102"/>
      <c r="E373" s="102"/>
      <c r="F373" s="103"/>
      <c r="G373" s="131"/>
      <c r="H373" s="2"/>
      <c r="I373" s="107">
        <f>IF(F373="",SUMIF(Accounts!$A$10:$A$84,C373,Accounts!$D$10:$D$84),0)</f>
        <v>0</v>
      </c>
      <c r="J373" s="30">
        <f>IF(H373&lt;&gt;"",ROUND(H373*(1-F373-I373),2),IF(SETUP!$C$10&lt;&gt;"Y",0,IF(SUMIF(Accounts!A$10:A$84,C373,Accounts!Q$10:Q$84)=1,0,ROUND((D373-E373)*(1-F373-I373)/SETUP!$C$13,2))))</f>
        <v>0</v>
      </c>
      <c r="K373" s="14" t="str">
        <f>IF(SUM(C373:H373)=0,"",IF(T373=0,LOOKUP(C373,Accounts!$A$10:$A$84,Accounts!$B$10:$B$84),"Error!  Invalid Account Number"))</f>
        <v/>
      </c>
      <c r="L373" s="30">
        <f t="shared" si="32"/>
        <v>0</v>
      </c>
      <c r="M373" s="152">
        <f t="shared" si="35"/>
        <v>0</v>
      </c>
      <c r="N373" s="43"/>
      <c r="O373" s="92"/>
      <c r="P373" s="150"/>
      <c r="Q373" s="156">
        <f t="shared" si="37"/>
        <v>0</v>
      </c>
      <c r="R373" s="161">
        <f t="shared" si="34"/>
        <v>0</v>
      </c>
      <c r="S373" s="15">
        <f>SUMIF(Accounts!A$10:A$84,C373,Accounts!A$10:A$84)</f>
        <v>0</v>
      </c>
      <c r="T373" s="15">
        <f t="shared" si="36"/>
        <v>0</v>
      </c>
      <c r="U373" s="15">
        <f t="shared" si="33"/>
        <v>0</v>
      </c>
    </row>
    <row r="374" spans="1:21">
      <c r="A374" s="56"/>
      <c r="B374" s="3"/>
      <c r="C374" s="216"/>
      <c r="D374" s="102"/>
      <c r="E374" s="102"/>
      <c r="F374" s="103"/>
      <c r="G374" s="131"/>
      <c r="H374" s="2"/>
      <c r="I374" s="107">
        <f>IF(F374="",SUMIF(Accounts!$A$10:$A$84,C374,Accounts!$D$10:$D$84),0)</f>
        <v>0</v>
      </c>
      <c r="J374" s="30">
        <f>IF(H374&lt;&gt;"",ROUND(H374*(1-F374-I374),2),IF(SETUP!$C$10&lt;&gt;"Y",0,IF(SUMIF(Accounts!A$10:A$84,C374,Accounts!Q$10:Q$84)=1,0,ROUND((D374-E374)*(1-F374-I374)/SETUP!$C$13,2))))</f>
        <v>0</v>
      </c>
      <c r="K374" s="14" t="str">
        <f>IF(SUM(C374:H374)=0,"",IF(T374=0,LOOKUP(C374,Accounts!$A$10:$A$84,Accounts!$B$10:$B$84),"Error!  Invalid Account Number"))</f>
        <v/>
      </c>
      <c r="L374" s="30">
        <f t="shared" si="32"/>
        <v>0</v>
      </c>
      <c r="M374" s="152">
        <f t="shared" si="35"/>
        <v>0</v>
      </c>
      <c r="N374" s="43"/>
      <c r="O374" s="92"/>
      <c r="P374" s="150"/>
      <c r="Q374" s="156">
        <f t="shared" si="37"/>
        <v>0</v>
      </c>
      <c r="R374" s="161">
        <f t="shared" si="34"/>
        <v>0</v>
      </c>
      <c r="S374" s="15">
        <f>SUMIF(Accounts!A$10:A$84,C374,Accounts!A$10:A$84)</f>
        <v>0</v>
      </c>
      <c r="T374" s="15">
        <f t="shared" si="36"/>
        <v>0</v>
      </c>
      <c r="U374" s="15">
        <f t="shared" si="33"/>
        <v>0</v>
      </c>
    </row>
    <row r="375" spans="1:21">
      <c r="A375" s="56"/>
      <c r="B375" s="3"/>
      <c r="C375" s="216"/>
      <c r="D375" s="102"/>
      <c r="E375" s="102"/>
      <c r="F375" s="103"/>
      <c r="G375" s="131"/>
      <c r="H375" s="2"/>
      <c r="I375" s="107">
        <f>IF(F375="",SUMIF(Accounts!$A$10:$A$84,C375,Accounts!$D$10:$D$84),0)</f>
        <v>0</v>
      </c>
      <c r="J375" s="30">
        <f>IF(H375&lt;&gt;"",ROUND(H375*(1-F375-I375),2),IF(SETUP!$C$10&lt;&gt;"Y",0,IF(SUMIF(Accounts!A$10:A$84,C375,Accounts!Q$10:Q$84)=1,0,ROUND((D375-E375)*(1-F375-I375)/SETUP!$C$13,2))))</f>
        <v>0</v>
      </c>
      <c r="K375" s="14" t="str">
        <f>IF(SUM(C375:H375)=0,"",IF(T375=0,LOOKUP(C375,Accounts!$A$10:$A$84,Accounts!$B$10:$B$84),"Error!  Invalid Account Number"))</f>
        <v/>
      </c>
      <c r="L375" s="30">
        <f t="shared" si="32"/>
        <v>0</v>
      </c>
      <c r="M375" s="152">
        <f t="shared" si="35"/>
        <v>0</v>
      </c>
      <c r="N375" s="43"/>
      <c r="O375" s="92"/>
      <c r="P375" s="150"/>
      <c r="Q375" s="156">
        <f t="shared" si="37"/>
        <v>0</v>
      </c>
      <c r="R375" s="161">
        <f t="shared" si="34"/>
        <v>0</v>
      </c>
      <c r="S375" s="15">
        <f>SUMIF(Accounts!A$10:A$84,C375,Accounts!A$10:A$84)</f>
        <v>0</v>
      </c>
      <c r="T375" s="15">
        <f t="shared" si="36"/>
        <v>0</v>
      </c>
      <c r="U375" s="15">
        <f t="shared" si="33"/>
        <v>0</v>
      </c>
    </row>
    <row r="376" spans="1:21">
      <c r="A376" s="56"/>
      <c r="B376" s="3"/>
      <c r="C376" s="216"/>
      <c r="D376" s="102"/>
      <c r="E376" s="102"/>
      <c r="F376" s="103"/>
      <c r="G376" s="131"/>
      <c r="H376" s="2"/>
      <c r="I376" s="107">
        <f>IF(F376="",SUMIF(Accounts!$A$10:$A$84,C376,Accounts!$D$10:$D$84),0)</f>
        <v>0</v>
      </c>
      <c r="J376" s="30">
        <f>IF(H376&lt;&gt;"",ROUND(H376*(1-F376-I376),2),IF(SETUP!$C$10&lt;&gt;"Y",0,IF(SUMIF(Accounts!A$10:A$84,C376,Accounts!Q$10:Q$84)=1,0,ROUND((D376-E376)*(1-F376-I376)/SETUP!$C$13,2))))</f>
        <v>0</v>
      </c>
      <c r="K376" s="14" t="str">
        <f>IF(SUM(C376:H376)=0,"",IF(T376=0,LOOKUP(C376,Accounts!$A$10:$A$84,Accounts!$B$10:$B$84),"Error!  Invalid Account Number"))</f>
        <v/>
      </c>
      <c r="L376" s="30">
        <f t="shared" si="32"/>
        <v>0</v>
      </c>
      <c r="M376" s="152">
        <f t="shared" si="35"/>
        <v>0</v>
      </c>
      <c r="N376" s="43"/>
      <c r="O376" s="92"/>
      <c r="P376" s="150"/>
      <c r="Q376" s="156">
        <f t="shared" si="37"/>
        <v>0</v>
      </c>
      <c r="R376" s="161">
        <f t="shared" si="34"/>
        <v>0</v>
      </c>
      <c r="S376" s="15">
        <f>SUMIF(Accounts!A$10:A$84,C376,Accounts!A$10:A$84)</f>
        <v>0</v>
      </c>
      <c r="T376" s="15">
        <f t="shared" si="36"/>
        <v>0</v>
      </c>
      <c r="U376" s="15">
        <f t="shared" si="33"/>
        <v>0</v>
      </c>
    </row>
    <row r="377" spans="1:21">
      <c r="A377" s="56"/>
      <c r="B377" s="3"/>
      <c r="C377" s="216"/>
      <c r="D377" s="102"/>
      <c r="E377" s="102"/>
      <c r="F377" s="103"/>
      <c r="G377" s="131"/>
      <c r="H377" s="2"/>
      <c r="I377" s="107">
        <f>IF(F377="",SUMIF(Accounts!$A$10:$A$84,C377,Accounts!$D$10:$D$84),0)</f>
        <v>0</v>
      </c>
      <c r="J377" s="30">
        <f>IF(H377&lt;&gt;"",ROUND(H377*(1-F377-I377),2),IF(SETUP!$C$10&lt;&gt;"Y",0,IF(SUMIF(Accounts!A$10:A$84,C377,Accounts!Q$10:Q$84)=1,0,ROUND((D377-E377)*(1-F377-I377)/SETUP!$C$13,2))))</f>
        <v>0</v>
      </c>
      <c r="K377" s="14" t="str">
        <f>IF(SUM(C377:H377)=0,"",IF(T377=0,LOOKUP(C377,Accounts!$A$10:$A$84,Accounts!$B$10:$B$84),"Error!  Invalid Account Number"))</f>
        <v/>
      </c>
      <c r="L377" s="30">
        <f t="shared" si="32"/>
        <v>0</v>
      </c>
      <c r="M377" s="152">
        <f t="shared" si="35"/>
        <v>0</v>
      </c>
      <c r="N377" s="43"/>
      <c r="O377" s="92"/>
      <c r="P377" s="150"/>
      <c r="Q377" s="156">
        <f t="shared" si="37"/>
        <v>0</v>
      </c>
      <c r="R377" s="161">
        <f t="shared" si="34"/>
        <v>0</v>
      </c>
      <c r="S377" s="15">
        <f>SUMIF(Accounts!A$10:A$84,C377,Accounts!A$10:A$84)</f>
        <v>0</v>
      </c>
      <c r="T377" s="15">
        <f t="shared" si="36"/>
        <v>0</v>
      </c>
      <c r="U377" s="15">
        <f t="shared" si="33"/>
        <v>0</v>
      </c>
    </row>
    <row r="378" spans="1:21">
      <c r="A378" s="56"/>
      <c r="B378" s="3"/>
      <c r="C378" s="216"/>
      <c r="D378" s="102"/>
      <c r="E378" s="102"/>
      <c r="F378" s="103"/>
      <c r="G378" s="131"/>
      <c r="H378" s="2"/>
      <c r="I378" s="107">
        <f>IF(F378="",SUMIF(Accounts!$A$10:$A$84,C378,Accounts!$D$10:$D$84),0)</f>
        <v>0</v>
      </c>
      <c r="J378" s="30">
        <f>IF(H378&lt;&gt;"",ROUND(H378*(1-F378-I378),2),IF(SETUP!$C$10&lt;&gt;"Y",0,IF(SUMIF(Accounts!A$10:A$84,C378,Accounts!Q$10:Q$84)=1,0,ROUND((D378-E378)*(1-F378-I378)/SETUP!$C$13,2))))</f>
        <v>0</v>
      </c>
      <c r="K378" s="14" t="str">
        <f>IF(SUM(C378:H378)=0,"",IF(T378=0,LOOKUP(C378,Accounts!$A$10:$A$84,Accounts!$B$10:$B$84),"Error!  Invalid Account Number"))</f>
        <v/>
      </c>
      <c r="L378" s="30">
        <f t="shared" si="32"/>
        <v>0</v>
      </c>
      <c r="M378" s="152">
        <f t="shared" si="35"/>
        <v>0</v>
      </c>
      <c r="N378" s="43"/>
      <c r="O378" s="92"/>
      <c r="P378" s="150"/>
      <c r="Q378" s="156">
        <f t="shared" si="37"/>
        <v>0</v>
      </c>
      <c r="R378" s="161">
        <f t="shared" si="34"/>
        <v>0</v>
      </c>
      <c r="S378" s="15">
        <f>SUMIF(Accounts!A$10:A$84,C378,Accounts!A$10:A$84)</f>
        <v>0</v>
      </c>
      <c r="T378" s="15">
        <f t="shared" si="36"/>
        <v>0</v>
      </c>
      <c r="U378" s="15">
        <f t="shared" si="33"/>
        <v>0</v>
      </c>
    </row>
    <row r="379" spans="1:21">
      <c r="A379" s="56"/>
      <c r="B379" s="3"/>
      <c r="C379" s="216"/>
      <c r="D379" s="102"/>
      <c r="E379" s="102"/>
      <c r="F379" s="103"/>
      <c r="G379" s="131"/>
      <c r="H379" s="2"/>
      <c r="I379" s="107">
        <f>IF(F379="",SUMIF(Accounts!$A$10:$A$84,C379,Accounts!$D$10:$D$84),0)</f>
        <v>0</v>
      </c>
      <c r="J379" s="30">
        <f>IF(H379&lt;&gt;"",ROUND(H379*(1-F379-I379),2),IF(SETUP!$C$10&lt;&gt;"Y",0,IF(SUMIF(Accounts!A$10:A$84,C379,Accounts!Q$10:Q$84)=1,0,ROUND((D379-E379)*(1-F379-I379)/SETUP!$C$13,2))))</f>
        <v>0</v>
      </c>
      <c r="K379" s="14" t="str">
        <f>IF(SUM(C379:H379)=0,"",IF(T379=0,LOOKUP(C379,Accounts!$A$10:$A$84,Accounts!$B$10:$B$84),"Error!  Invalid Account Number"))</f>
        <v/>
      </c>
      <c r="L379" s="30">
        <f t="shared" si="32"/>
        <v>0</v>
      </c>
      <c r="M379" s="152">
        <f t="shared" si="35"/>
        <v>0</v>
      </c>
      <c r="N379" s="43"/>
      <c r="O379" s="92"/>
      <c r="P379" s="150"/>
      <c r="Q379" s="156">
        <f t="shared" si="37"/>
        <v>0</v>
      </c>
      <c r="R379" s="161">
        <f t="shared" si="34"/>
        <v>0</v>
      </c>
      <c r="S379" s="15">
        <f>SUMIF(Accounts!A$10:A$84,C379,Accounts!A$10:A$84)</f>
        <v>0</v>
      </c>
      <c r="T379" s="15">
        <f t="shared" si="36"/>
        <v>0</v>
      </c>
      <c r="U379" s="15">
        <f t="shared" si="33"/>
        <v>0</v>
      </c>
    </row>
    <row r="380" spans="1:21">
      <c r="A380" s="56"/>
      <c r="B380" s="3"/>
      <c r="C380" s="216"/>
      <c r="D380" s="102"/>
      <c r="E380" s="102"/>
      <c r="F380" s="103"/>
      <c r="G380" s="131"/>
      <c r="H380" s="2"/>
      <c r="I380" s="107">
        <f>IF(F380="",SUMIF(Accounts!$A$10:$A$84,C380,Accounts!$D$10:$D$84),0)</f>
        <v>0</v>
      </c>
      <c r="J380" s="30">
        <f>IF(H380&lt;&gt;"",ROUND(H380*(1-F380-I380),2),IF(SETUP!$C$10&lt;&gt;"Y",0,IF(SUMIF(Accounts!A$10:A$84,C380,Accounts!Q$10:Q$84)=1,0,ROUND((D380-E380)*(1-F380-I380)/SETUP!$C$13,2))))</f>
        <v>0</v>
      </c>
      <c r="K380" s="14" t="str">
        <f>IF(SUM(C380:H380)=0,"",IF(T380=0,LOOKUP(C380,Accounts!$A$10:$A$84,Accounts!$B$10:$B$84),"Error!  Invalid Account Number"))</f>
        <v/>
      </c>
      <c r="L380" s="30">
        <f t="shared" si="32"/>
        <v>0</v>
      </c>
      <c r="M380" s="152">
        <f t="shared" si="35"/>
        <v>0</v>
      </c>
      <c r="N380" s="43"/>
      <c r="O380" s="92"/>
      <c r="P380" s="150"/>
      <c r="Q380" s="156">
        <f t="shared" si="37"/>
        <v>0</v>
      </c>
      <c r="R380" s="161">
        <f t="shared" si="34"/>
        <v>0</v>
      </c>
      <c r="S380" s="15">
        <f>SUMIF(Accounts!A$10:A$84,C380,Accounts!A$10:A$84)</f>
        <v>0</v>
      </c>
      <c r="T380" s="15">
        <f t="shared" si="36"/>
        <v>0</v>
      </c>
      <c r="U380" s="15">
        <f t="shared" si="33"/>
        <v>0</v>
      </c>
    </row>
    <row r="381" spans="1:21">
      <c r="A381" s="56"/>
      <c r="B381" s="3"/>
      <c r="C381" s="216"/>
      <c r="D381" s="102"/>
      <c r="E381" s="102"/>
      <c r="F381" s="103"/>
      <c r="G381" s="131"/>
      <c r="H381" s="2"/>
      <c r="I381" s="107">
        <f>IF(F381="",SUMIF(Accounts!$A$10:$A$84,C381,Accounts!$D$10:$D$84),0)</f>
        <v>0</v>
      </c>
      <c r="J381" s="30">
        <f>IF(H381&lt;&gt;"",ROUND(H381*(1-F381-I381),2),IF(SETUP!$C$10&lt;&gt;"Y",0,IF(SUMIF(Accounts!A$10:A$84,C381,Accounts!Q$10:Q$84)=1,0,ROUND((D381-E381)*(1-F381-I381)/SETUP!$C$13,2))))</f>
        <v>0</v>
      </c>
      <c r="K381" s="14" t="str">
        <f>IF(SUM(C381:H381)=0,"",IF(T381=0,LOOKUP(C381,Accounts!$A$10:$A$84,Accounts!$B$10:$B$84),"Error!  Invalid Account Number"))</f>
        <v/>
      </c>
      <c r="L381" s="30">
        <f t="shared" si="32"/>
        <v>0</v>
      </c>
      <c r="M381" s="152">
        <f t="shared" si="35"/>
        <v>0</v>
      </c>
      <c r="N381" s="43"/>
      <c r="O381" s="92"/>
      <c r="P381" s="150"/>
      <c r="Q381" s="156">
        <f t="shared" si="37"/>
        <v>0</v>
      </c>
      <c r="R381" s="161">
        <f t="shared" si="34"/>
        <v>0</v>
      </c>
      <c r="S381" s="15">
        <f>SUMIF(Accounts!A$10:A$84,C381,Accounts!A$10:A$84)</f>
        <v>0</v>
      </c>
      <c r="T381" s="15">
        <f t="shared" si="36"/>
        <v>0</v>
      </c>
      <c r="U381" s="15">
        <f t="shared" si="33"/>
        <v>0</v>
      </c>
    </row>
    <row r="382" spans="1:21">
      <c r="A382" s="56"/>
      <c r="B382" s="3"/>
      <c r="C382" s="216"/>
      <c r="D382" s="102"/>
      <c r="E382" s="102"/>
      <c r="F382" s="103"/>
      <c r="G382" s="131"/>
      <c r="H382" s="2"/>
      <c r="I382" s="107">
        <f>IF(F382="",SUMIF(Accounts!$A$10:$A$84,C382,Accounts!$D$10:$D$84),0)</f>
        <v>0</v>
      </c>
      <c r="J382" s="30">
        <f>IF(H382&lt;&gt;"",ROUND(H382*(1-F382-I382),2),IF(SETUP!$C$10&lt;&gt;"Y",0,IF(SUMIF(Accounts!A$10:A$84,C382,Accounts!Q$10:Q$84)=1,0,ROUND((D382-E382)*(1-F382-I382)/SETUP!$C$13,2))))</f>
        <v>0</v>
      </c>
      <c r="K382" s="14" t="str">
        <f>IF(SUM(C382:H382)=0,"",IF(T382=0,LOOKUP(C382,Accounts!$A$10:$A$84,Accounts!$B$10:$B$84),"Error!  Invalid Account Number"))</f>
        <v/>
      </c>
      <c r="L382" s="30">
        <f t="shared" si="32"/>
        <v>0</v>
      </c>
      <c r="M382" s="152">
        <f t="shared" si="35"/>
        <v>0</v>
      </c>
      <c r="N382" s="43"/>
      <c r="O382" s="92"/>
      <c r="P382" s="150"/>
      <c r="Q382" s="156">
        <f t="shared" si="37"/>
        <v>0</v>
      </c>
      <c r="R382" s="161">
        <f t="shared" si="34"/>
        <v>0</v>
      </c>
      <c r="S382" s="15">
        <f>SUMIF(Accounts!A$10:A$84,C382,Accounts!A$10:A$84)</f>
        <v>0</v>
      </c>
      <c r="T382" s="15">
        <f t="shared" si="36"/>
        <v>0</v>
      </c>
      <c r="U382" s="15">
        <f t="shared" si="33"/>
        <v>0</v>
      </c>
    </row>
    <row r="383" spans="1:21">
      <c r="A383" s="56"/>
      <c r="B383" s="3"/>
      <c r="C383" s="216"/>
      <c r="D383" s="102"/>
      <c r="E383" s="102"/>
      <c r="F383" s="103"/>
      <c r="G383" s="131"/>
      <c r="H383" s="2"/>
      <c r="I383" s="107">
        <f>IF(F383="",SUMIF(Accounts!$A$10:$A$84,C383,Accounts!$D$10:$D$84),0)</f>
        <v>0</v>
      </c>
      <c r="J383" s="30">
        <f>IF(H383&lt;&gt;"",ROUND(H383*(1-F383-I383),2),IF(SETUP!$C$10&lt;&gt;"Y",0,IF(SUMIF(Accounts!A$10:A$84,C383,Accounts!Q$10:Q$84)=1,0,ROUND((D383-E383)*(1-F383-I383)/SETUP!$C$13,2))))</f>
        <v>0</v>
      </c>
      <c r="K383" s="14" t="str">
        <f>IF(SUM(C383:H383)=0,"",IF(T383=0,LOOKUP(C383,Accounts!$A$10:$A$84,Accounts!$B$10:$B$84),"Error!  Invalid Account Number"))</f>
        <v/>
      </c>
      <c r="L383" s="30">
        <f t="shared" si="32"/>
        <v>0</v>
      </c>
      <c r="M383" s="152">
        <f t="shared" si="35"/>
        <v>0</v>
      </c>
      <c r="N383" s="43"/>
      <c r="O383" s="92"/>
      <c r="P383" s="150"/>
      <c r="Q383" s="156">
        <f t="shared" si="37"/>
        <v>0</v>
      </c>
      <c r="R383" s="161">
        <f t="shared" si="34"/>
        <v>0</v>
      </c>
      <c r="S383" s="15">
        <f>SUMIF(Accounts!A$10:A$84,C383,Accounts!A$10:A$84)</f>
        <v>0</v>
      </c>
      <c r="T383" s="15">
        <f t="shared" si="36"/>
        <v>0</v>
      </c>
      <c r="U383" s="15">
        <f t="shared" si="33"/>
        <v>0</v>
      </c>
    </row>
    <row r="384" spans="1:21">
      <c r="A384" s="56"/>
      <c r="B384" s="3"/>
      <c r="C384" s="216"/>
      <c r="D384" s="102"/>
      <c r="E384" s="102"/>
      <c r="F384" s="103"/>
      <c r="G384" s="131"/>
      <c r="H384" s="2"/>
      <c r="I384" s="107">
        <f>IF(F384="",SUMIF(Accounts!$A$10:$A$84,C384,Accounts!$D$10:$D$84),0)</f>
        <v>0</v>
      </c>
      <c r="J384" s="30">
        <f>IF(H384&lt;&gt;"",ROUND(H384*(1-F384-I384),2),IF(SETUP!$C$10&lt;&gt;"Y",0,IF(SUMIF(Accounts!A$10:A$84,C384,Accounts!Q$10:Q$84)=1,0,ROUND((D384-E384)*(1-F384-I384)/SETUP!$C$13,2))))</f>
        <v>0</v>
      </c>
      <c r="K384" s="14" t="str">
        <f>IF(SUM(C384:H384)=0,"",IF(T384=0,LOOKUP(C384,Accounts!$A$10:$A$84,Accounts!$B$10:$B$84),"Error!  Invalid Account Number"))</f>
        <v/>
      </c>
      <c r="L384" s="30">
        <f t="shared" si="32"/>
        <v>0</v>
      </c>
      <c r="M384" s="152">
        <f t="shared" si="35"/>
        <v>0</v>
      </c>
      <c r="N384" s="43"/>
      <c r="O384" s="92"/>
      <c r="P384" s="150"/>
      <c r="Q384" s="156">
        <f t="shared" si="37"/>
        <v>0</v>
      </c>
      <c r="R384" s="161">
        <f t="shared" si="34"/>
        <v>0</v>
      </c>
      <c r="S384" s="15">
        <f>SUMIF(Accounts!A$10:A$84,C384,Accounts!A$10:A$84)</f>
        <v>0</v>
      </c>
      <c r="T384" s="15">
        <f t="shared" si="36"/>
        <v>0</v>
      </c>
      <c r="U384" s="15">
        <f t="shared" si="33"/>
        <v>0</v>
      </c>
    </row>
    <row r="385" spans="1:21">
      <c r="A385" s="56"/>
      <c r="B385" s="3"/>
      <c r="C385" s="216"/>
      <c r="D385" s="102"/>
      <c r="E385" s="102"/>
      <c r="F385" s="103"/>
      <c r="G385" s="131"/>
      <c r="H385" s="2"/>
      <c r="I385" s="107">
        <f>IF(F385="",SUMIF(Accounts!$A$10:$A$84,C385,Accounts!$D$10:$D$84),0)</f>
        <v>0</v>
      </c>
      <c r="J385" s="30">
        <f>IF(H385&lt;&gt;"",ROUND(H385*(1-F385-I385),2),IF(SETUP!$C$10&lt;&gt;"Y",0,IF(SUMIF(Accounts!A$10:A$84,C385,Accounts!Q$10:Q$84)=1,0,ROUND((D385-E385)*(1-F385-I385)/SETUP!$C$13,2))))</f>
        <v>0</v>
      </c>
      <c r="K385" s="14" t="str">
        <f>IF(SUM(C385:H385)=0,"",IF(T385=0,LOOKUP(C385,Accounts!$A$10:$A$84,Accounts!$B$10:$B$84),"Error!  Invalid Account Number"))</f>
        <v/>
      </c>
      <c r="L385" s="30">
        <f t="shared" si="32"/>
        <v>0</v>
      </c>
      <c r="M385" s="152">
        <f t="shared" si="35"/>
        <v>0</v>
      </c>
      <c r="N385" s="43"/>
      <c r="O385" s="92"/>
      <c r="P385" s="150"/>
      <c r="Q385" s="156">
        <f t="shared" si="37"/>
        <v>0</v>
      </c>
      <c r="R385" s="161">
        <f t="shared" si="34"/>
        <v>0</v>
      </c>
      <c r="S385" s="15">
        <f>SUMIF(Accounts!A$10:A$84,C385,Accounts!A$10:A$84)</f>
        <v>0</v>
      </c>
      <c r="T385" s="15">
        <f t="shared" si="36"/>
        <v>0</v>
      </c>
      <c r="U385" s="15">
        <f t="shared" si="33"/>
        <v>0</v>
      </c>
    </row>
    <row r="386" spans="1:21">
      <c r="A386" s="56"/>
      <c r="B386" s="3"/>
      <c r="C386" s="216"/>
      <c r="D386" s="102"/>
      <c r="E386" s="102"/>
      <c r="F386" s="103"/>
      <c r="G386" s="131"/>
      <c r="H386" s="2"/>
      <c r="I386" s="107">
        <f>IF(F386="",SUMIF(Accounts!$A$10:$A$84,C386,Accounts!$D$10:$D$84),0)</f>
        <v>0</v>
      </c>
      <c r="J386" s="30">
        <f>IF(H386&lt;&gt;"",ROUND(H386*(1-F386-I386),2),IF(SETUP!$C$10&lt;&gt;"Y",0,IF(SUMIF(Accounts!A$10:A$84,C386,Accounts!Q$10:Q$84)=1,0,ROUND((D386-E386)*(1-F386-I386)/SETUP!$C$13,2))))</f>
        <v>0</v>
      </c>
      <c r="K386" s="14" t="str">
        <f>IF(SUM(C386:H386)=0,"",IF(T386=0,LOOKUP(C386,Accounts!$A$10:$A$84,Accounts!$B$10:$B$84),"Error!  Invalid Account Number"))</f>
        <v/>
      </c>
      <c r="L386" s="30">
        <f t="shared" si="32"/>
        <v>0</v>
      </c>
      <c r="M386" s="152">
        <f t="shared" si="35"/>
        <v>0</v>
      </c>
      <c r="N386" s="43"/>
      <c r="O386" s="92"/>
      <c r="P386" s="150"/>
      <c r="Q386" s="156">
        <f t="shared" si="37"/>
        <v>0</v>
      </c>
      <c r="R386" s="161">
        <f t="shared" si="34"/>
        <v>0</v>
      </c>
      <c r="S386" s="15">
        <f>SUMIF(Accounts!A$10:A$84,C386,Accounts!A$10:A$84)</f>
        <v>0</v>
      </c>
      <c r="T386" s="15">
        <f t="shared" si="36"/>
        <v>0</v>
      </c>
      <c r="U386" s="15">
        <f t="shared" si="33"/>
        <v>0</v>
      </c>
    </row>
    <row r="387" spans="1:21">
      <c r="A387" s="56"/>
      <c r="B387" s="3"/>
      <c r="C387" s="216"/>
      <c r="D387" s="102"/>
      <c r="E387" s="102"/>
      <c r="F387" s="103"/>
      <c r="G387" s="131"/>
      <c r="H387" s="2"/>
      <c r="I387" s="107">
        <f>IF(F387="",SUMIF(Accounts!$A$10:$A$84,C387,Accounts!$D$10:$D$84),0)</f>
        <v>0</v>
      </c>
      <c r="J387" s="30">
        <f>IF(H387&lt;&gt;"",ROUND(H387*(1-F387-I387),2),IF(SETUP!$C$10&lt;&gt;"Y",0,IF(SUMIF(Accounts!A$10:A$84,C387,Accounts!Q$10:Q$84)=1,0,ROUND((D387-E387)*(1-F387-I387)/SETUP!$C$13,2))))</f>
        <v>0</v>
      </c>
      <c r="K387" s="14" t="str">
        <f>IF(SUM(C387:H387)=0,"",IF(T387=0,LOOKUP(C387,Accounts!$A$10:$A$84,Accounts!$B$10:$B$84),"Error!  Invalid Account Number"))</f>
        <v/>
      </c>
      <c r="L387" s="30">
        <f t="shared" si="32"/>
        <v>0</v>
      </c>
      <c r="M387" s="152">
        <f t="shared" si="35"/>
        <v>0</v>
      </c>
      <c r="N387" s="43"/>
      <c r="O387" s="92"/>
      <c r="P387" s="150"/>
      <c r="Q387" s="156">
        <f t="shared" si="37"/>
        <v>0</v>
      </c>
      <c r="R387" s="161">
        <f t="shared" si="34"/>
        <v>0</v>
      </c>
      <c r="S387" s="15">
        <f>SUMIF(Accounts!A$10:A$84,C387,Accounts!A$10:A$84)</f>
        <v>0</v>
      </c>
      <c r="T387" s="15">
        <f t="shared" si="36"/>
        <v>0</v>
      </c>
      <c r="U387" s="15">
        <f t="shared" si="33"/>
        <v>0</v>
      </c>
    </row>
    <row r="388" spans="1:21">
      <c r="A388" s="56"/>
      <c r="B388" s="3"/>
      <c r="C388" s="216"/>
      <c r="D388" s="102"/>
      <c r="E388" s="102"/>
      <c r="F388" s="103"/>
      <c r="G388" s="131"/>
      <c r="H388" s="2"/>
      <c r="I388" s="107">
        <f>IF(F388="",SUMIF(Accounts!$A$10:$A$84,C388,Accounts!$D$10:$D$84),0)</f>
        <v>0</v>
      </c>
      <c r="J388" s="30">
        <f>IF(H388&lt;&gt;"",ROUND(H388*(1-F388-I388),2),IF(SETUP!$C$10&lt;&gt;"Y",0,IF(SUMIF(Accounts!A$10:A$84,C388,Accounts!Q$10:Q$84)=1,0,ROUND((D388-E388)*(1-F388-I388)/SETUP!$C$13,2))))</f>
        <v>0</v>
      </c>
      <c r="K388" s="14" t="str">
        <f>IF(SUM(C388:H388)=0,"",IF(T388=0,LOOKUP(C388,Accounts!$A$10:$A$84,Accounts!$B$10:$B$84),"Error!  Invalid Account Number"))</f>
        <v/>
      </c>
      <c r="L388" s="30">
        <f t="shared" si="32"/>
        <v>0</v>
      </c>
      <c r="M388" s="152">
        <f t="shared" si="35"/>
        <v>0</v>
      </c>
      <c r="N388" s="43"/>
      <c r="O388" s="92"/>
      <c r="P388" s="150"/>
      <c r="Q388" s="156">
        <f t="shared" si="37"/>
        <v>0</v>
      </c>
      <c r="R388" s="161">
        <f t="shared" si="34"/>
        <v>0</v>
      </c>
      <c r="S388" s="15">
        <f>SUMIF(Accounts!A$10:A$84,C388,Accounts!A$10:A$84)</f>
        <v>0</v>
      </c>
      <c r="T388" s="15">
        <f t="shared" si="36"/>
        <v>0</v>
      </c>
      <c r="U388" s="15">
        <f t="shared" si="33"/>
        <v>0</v>
      </c>
    </row>
    <row r="389" spans="1:21">
      <c r="A389" s="56"/>
      <c r="B389" s="3"/>
      <c r="C389" s="216"/>
      <c r="D389" s="102"/>
      <c r="E389" s="102"/>
      <c r="F389" s="103"/>
      <c r="G389" s="131"/>
      <c r="H389" s="2"/>
      <c r="I389" s="107">
        <f>IF(F389="",SUMIF(Accounts!$A$10:$A$84,C389,Accounts!$D$10:$D$84),0)</f>
        <v>0</v>
      </c>
      <c r="J389" s="30">
        <f>IF(H389&lt;&gt;"",ROUND(H389*(1-F389-I389),2),IF(SETUP!$C$10&lt;&gt;"Y",0,IF(SUMIF(Accounts!A$10:A$84,C389,Accounts!Q$10:Q$84)=1,0,ROUND((D389-E389)*(1-F389-I389)/SETUP!$C$13,2))))</f>
        <v>0</v>
      </c>
      <c r="K389" s="14" t="str">
        <f>IF(SUM(C389:H389)=0,"",IF(T389=0,LOOKUP(C389,Accounts!$A$10:$A$84,Accounts!$B$10:$B$84),"Error!  Invalid Account Number"))</f>
        <v/>
      </c>
      <c r="L389" s="30">
        <f t="shared" si="32"/>
        <v>0</v>
      </c>
      <c r="M389" s="152">
        <f t="shared" si="35"/>
        <v>0</v>
      </c>
      <c r="N389" s="43"/>
      <c r="O389" s="92"/>
      <c r="P389" s="150"/>
      <c r="Q389" s="156">
        <f t="shared" si="37"/>
        <v>0</v>
      </c>
      <c r="R389" s="161">
        <f t="shared" si="34"/>
        <v>0</v>
      </c>
      <c r="S389" s="15">
        <f>SUMIF(Accounts!A$10:A$84,C389,Accounts!A$10:A$84)</f>
        <v>0</v>
      </c>
      <c r="T389" s="15">
        <f t="shared" si="36"/>
        <v>0</v>
      </c>
      <c r="U389" s="15">
        <f t="shared" si="33"/>
        <v>0</v>
      </c>
    </row>
    <row r="390" spans="1:21">
      <c r="A390" s="56"/>
      <c r="B390" s="3"/>
      <c r="C390" s="216"/>
      <c r="D390" s="102"/>
      <c r="E390" s="102"/>
      <c r="F390" s="103"/>
      <c r="G390" s="131"/>
      <c r="H390" s="2"/>
      <c r="I390" s="107">
        <f>IF(F390="",SUMIF(Accounts!$A$10:$A$84,C390,Accounts!$D$10:$D$84),0)</f>
        <v>0</v>
      </c>
      <c r="J390" s="30">
        <f>IF(H390&lt;&gt;"",ROUND(H390*(1-F390-I390),2),IF(SETUP!$C$10&lt;&gt;"Y",0,IF(SUMIF(Accounts!A$10:A$84,C390,Accounts!Q$10:Q$84)=1,0,ROUND((D390-E390)*(1-F390-I390)/SETUP!$C$13,2))))</f>
        <v>0</v>
      </c>
      <c r="K390" s="14" t="str">
        <f>IF(SUM(C390:H390)=0,"",IF(T390=0,LOOKUP(C390,Accounts!$A$10:$A$84,Accounts!$B$10:$B$84),"Error!  Invalid Account Number"))</f>
        <v/>
      </c>
      <c r="L390" s="30">
        <f t="shared" si="32"/>
        <v>0</v>
      </c>
      <c r="M390" s="152">
        <f t="shared" si="35"/>
        <v>0</v>
      </c>
      <c r="N390" s="43"/>
      <c r="O390" s="92"/>
      <c r="P390" s="150"/>
      <c r="Q390" s="156">
        <f t="shared" si="37"/>
        <v>0</v>
      </c>
      <c r="R390" s="161">
        <f t="shared" si="34"/>
        <v>0</v>
      </c>
      <c r="S390" s="15">
        <f>SUMIF(Accounts!A$10:A$84,C390,Accounts!A$10:A$84)</f>
        <v>0</v>
      </c>
      <c r="T390" s="15">
        <f t="shared" si="36"/>
        <v>0</v>
      </c>
      <c r="U390" s="15">
        <f t="shared" si="33"/>
        <v>0</v>
      </c>
    </row>
    <row r="391" spans="1:21">
      <c r="A391" s="56"/>
      <c r="B391" s="3"/>
      <c r="C391" s="216"/>
      <c r="D391" s="102"/>
      <c r="E391" s="102"/>
      <c r="F391" s="103"/>
      <c r="G391" s="131"/>
      <c r="H391" s="2"/>
      <c r="I391" s="107">
        <f>IF(F391="",SUMIF(Accounts!$A$10:$A$84,C391,Accounts!$D$10:$D$84),0)</f>
        <v>0</v>
      </c>
      <c r="J391" s="30">
        <f>IF(H391&lt;&gt;"",ROUND(H391*(1-F391-I391),2),IF(SETUP!$C$10&lt;&gt;"Y",0,IF(SUMIF(Accounts!A$10:A$84,C391,Accounts!Q$10:Q$84)=1,0,ROUND((D391-E391)*(1-F391-I391)/SETUP!$C$13,2))))</f>
        <v>0</v>
      </c>
      <c r="K391" s="14" t="str">
        <f>IF(SUM(C391:H391)=0,"",IF(T391=0,LOOKUP(C391,Accounts!$A$10:$A$84,Accounts!$B$10:$B$84),"Error!  Invalid Account Number"))</f>
        <v/>
      </c>
      <c r="L391" s="30">
        <f t="shared" si="32"/>
        <v>0</v>
      </c>
      <c r="M391" s="152">
        <f t="shared" si="35"/>
        <v>0</v>
      </c>
      <c r="N391" s="43"/>
      <c r="O391" s="92"/>
      <c r="P391" s="150"/>
      <c r="Q391" s="156">
        <f t="shared" si="37"/>
        <v>0</v>
      </c>
      <c r="R391" s="161">
        <f t="shared" si="34"/>
        <v>0</v>
      </c>
      <c r="S391" s="15">
        <f>SUMIF(Accounts!A$10:A$84,C391,Accounts!A$10:A$84)</f>
        <v>0</v>
      </c>
      <c r="T391" s="15">
        <f t="shared" si="36"/>
        <v>0</v>
      </c>
      <c r="U391" s="15">
        <f t="shared" si="33"/>
        <v>0</v>
      </c>
    </row>
    <row r="392" spans="1:21">
      <c r="A392" s="56"/>
      <c r="B392" s="3"/>
      <c r="C392" s="216"/>
      <c r="D392" s="102"/>
      <c r="E392" s="102"/>
      <c r="F392" s="103"/>
      <c r="G392" s="131"/>
      <c r="H392" s="2"/>
      <c r="I392" s="107">
        <f>IF(F392="",SUMIF(Accounts!$A$10:$A$84,C392,Accounts!$D$10:$D$84),0)</f>
        <v>0</v>
      </c>
      <c r="J392" s="30">
        <f>IF(H392&lt;&gt;"",ROUND(H392*(1-F392-I392),2),IF(SETUP!$C$10&lt;&gt;"Y",0,IF(SUMIF(Accounts!A$10:A$84,C392,Accounts!Q$10:Q$84)=1,0,ROUND((D392-E392)*(1-F392-I392)/SETUP!$C$13,2))))</f>
        <v>0</v>
      </c>
      <c r="K392" s="14" t="str">
        <f>IF(SUM(C392:H392)=0,"",IF(T392=0,LOOKUP(C392,Accounts!$A$10:$A$84,Accounts!$B$10:$B$84),"Error!  Invalid Account Number"))</f>
        <v/>
      </c>
      <c r="L392" s="30">
        <f t="shared" ref="L392:L455" si="38">D392-E392-J392-M392</f>
        <v>0</v>
      </c>
      <c r="M392" s="152">
        <f t="shared" si="35"/>
        <v>0</v>
      </c>
      <c r="N392" s="43"/>
      <c r="O392" s="92"/>
      <c r="P392" s="150"/>
      <c r="Q392" s="156">
        <f t="shared" si="37"/>
        <v>0</v>
      </c>
      <c r="R392" s="161">
        <f t="shared" si="34"/>
        <v>0</v>
      </c>
      <c r="S392" s="15">
        <f>SUMIF(Accounts!A$10:A$84,C392,Accounts!A$10:A$84)</f>
        <v>0</v>
      </c>
      <c r="T392" s="15">
        <f t="shared" si="36"/>
        <v>0</v>
      </c>
      <c r="U392" s="15">
        <f t="shared" ref="U392:U455" si="39">IF(OR(AND(D392-E392&lt;0,J392&gt;0),AND(D392-E392&gt;0,J392&lt;0)),1,0)</f>
        <v>0</v>
      </c>
    </row>
    <row r="393" spans="1:21">
      <c r="A393" s="56"/>
      <c r="B393" s="3"/>
      <c r="C393" s="216"/>
      <c r="D393" s="102"/>
      <c r="E393" s="102"/>
      <c r="F393" s="103"/>
      <c r="G393" s="131"/>
      <c r="H393" s="2"/>
      <c r="I393" s="107">
        <f>IF(F393="",SUMIF(Accounts!$A$10:$A$84,C393,Accounts!$D$10:$D$84),0)</f>
        <v>0</v>
      </c>
      <c r="J393" s="30">
        <f>IF(H393&lt;&gt;"",ROUND(H393*(1-F393-I393),2),IF(SETUP!$C$10&lt;&gt;"Y",0,IF(SUMIF(Accounts!A$10:A$84,C393,Accounts!Q$10:Q$84)=1,0,ROUND((D393-E393)*(1-F393-I393)/SETUP!$C$13,2))))</f>
        <v>0</v>
      </c>
      <c r="K393" s="14" t="str">
        <f>IF(SUM(C393:H393)=0,"",IF(T393=0,LOOKUP(C393,Accounts!$A$10:$A$84,Accounts!$B$10:$B$84),"Error!  Invalid Account Number"))</f>
        <v/>
      </c>
      <c r="L393" s="30">
        <f t="shared" si="38"/>
        <v>0</v>
      </c>
      <c r="M393" s="152">
        <f t="shared" si="35"/>
        <v>0</v>
      </c>
      <c r="N393" s="43"/>
      <c r="O393" s="92"/>
      <c r="P393" s="150"/>
      <c r="Q393" s="156">
        <f t="shared" si="37"/>
        <v>0</v>
      </c>
      <c r="R393" s="161">
        <f t="shared" ref="R393:R456" si="40">J393+Q393</f>
        <v>0</v>
      </c>
      <c r="S393" s="15">
        <f>SUMIF(Accounts!A$10:A$84,C393,Accounts!A$10:A$84)</f>
        <v>0</v>
      </c>
      <c r="T393" s="15">
        <f t="shared" si="36"/>
        <v>0</v>
      </c>
      <c r="U393" s="15">
        <f t="shared" si="39"/>
        <v>0</v>
      </c>
    </row>
    <row r="394" spans="1:21">
      <c r="A394" s="56"/>
      <c r="B394" s="3"/>
      <c r="C394" s="216"/>
      <c r="D394" s="102"/>
      <c r="E394" s="102"/>
      <c r="F394" s="103"/>
      <c r="G394" s="131"/>
      <c r="H394" s="2"/>
      <c r="I394" s="107">
        <f>IF(F394="",SUMIF(Accounts!$A$10:$A$84,C394,Accounts!$D$10:$D$84),0)</f>
        <v>0</v>
      </c>
      <c r="J394" s="30">
        <f>IF(H394&lt;&gt;"",ROUND(H394*(1-F394-I394),2),IF(SETUP!$C$10&lt;&gt;"Y",0,IF(SUMIF(Accounts!A$10:A$84,C394,Accounts!Q$10:Q$84)=1,0,ROUND((D394-E394)*(1-F394-I394)/SETUP!$C$13,2))))</f>
        <v>0</v>
      </c>
      <c r="K394" s="14" t="str">
        <f>IF(SUM(C394:H394)=0,"",IF(T394=0,LOOKUP(C394,Accounts!$A$10:$A$84,Accounts!$B$10:$B$84),"Error!  Invalid Account Number"))</f>
        <v/>
      </c>
      <c r="L394" s="30">
        <f t="shared" si="38"/>
        <v>0</v>
      </c>
      <c r="M394" s="152">
        <f t="shared" ref="M394:M457" si="41">ROUND((D394-E394)*(F394+I394),2)</f>
        <v>0</v>
      </c>
      <c r="N394" s="43"/>
      <c r="O394" s="92"/>
      <c r="P394" s="150"/>
      <c r="Q394" s="156">
        <f t="shared" si="37"/>
        <v>0</v>
      </c>
      <c r="R394" s="161">
        <f t="shared" si="40"/>
        <v>0</v>
      </c>
      <c r="S394" s="15">
        <f>SUMIF(Accounts!A$10:A$84,C394,Accounts!A$10:A$84)</f>
        <v>0</v>
      </c>
      <c r="T394" s="15">
        <f t="shared" ref="T394:T457" si="42">IF(AND(SUM(D394:H394)&lt;&gt;0,C394=0),1,IF(S394=C394,0,1))</f>
        <v>0</v>
      </c>
      <c r="U394" s="15">
        <f t="shared" si="39"/>
        <v>0</v>
      </c>
    </row>
    <row r="395" spans="1:21">
      <c r="A395" s="56"/>
      <c r="B395" s="3"/>
      <c r="C395" s="216"/>
      <c r="D395" s="102"/>
      <c r="E395" s="102"/>
      <c r="F395" s="103"/>
      <c r="G395" s="131"/>
      <c r="H395" s="2"/>
      <c r="I395" s="107">
        <f>IF(F395="",SUMIF(Accounts!$A$10:$A$84,C395,Accounts!$D$10:$D$84),0)</f>
        <v>0</v>
      </c>
      <c r="J395" s="30">
        <f>IF(H395&lt;&gt;"",ROUND(H395*(1-F395-I395),2),IF(SETUP!$C$10&lt;&gt;"Y",0,IF(SUMIF(Accounts!A$10:A$84,C395,Accounts!Q$10:Q$84)=1,0,ROUND((D395-E395)*(1-F395-I395)/SETUP!$C$13,2))))</f>
        <v>0</v>
      </c>
      <c r="K395" s="14" t="str">
        <f>IF(SUM(C395:H395)=0,"",IF(T395=0,LOOKUP(C395,Accounts!$A$10:$A$84,Accounts!$B$10:$B$84),"Error!  Invalid Account Number"))</f>
        <v/>
      </c>
      <c r="L395" s="30">
        <f t="shared" si="38"/>
        <v>0</v>
      </c>
      <c r="M395" s="152">
        <f t="shared" si="41"/>
        <v>0</v>
      </c>
      <c r="N395" s="43"/>
      <c r="O395" s="92"/>
      <c r="P395" s="150"/>
      <c r="Q395" s="156">
        <f t="shared" ref="Q395:Q458" si="43">IF(AND(C395&gt;=101,C395&lt;=120),-J395,0)</f>
        <v>0</v>
      </c>
      <c r="R395" s="161">
        <f t="shared" si="40"/>
        <v>0</v>
      </c>
      <c r="S395" s="15">
        <f>SUMIF(Accounts!A$10:A$84,C395,Accounts!A$10:A$84)</f>
        <v>0</v>
      </c>
      <c r="T395" s="15">
        <f t="shared" si="42"/>
        <v>0</v>
      </c>
      <c r="U395" s="15">
        <f t="shared" si="39"/>
        <v>0</v>
      </c>
    </row>
    <row r="396" spans="1:21">
      <c r="A396" s="56"/>
      <c r="B396" s="3"/>
      <c r="C396" s="216"/>
      <c r="D396" s="102"/>
      <c r="E396" s="102"/>
      <c r="F396" s="103"/>
      <c r="G396" s="131"/>
      <c r="H396" s="2"/>
      <c r="I396" s="107">
        <f>IF(F396="",SUMIF(Accounts!$A$10:$A$84,C396,Accounts!$D$10:$D$84),0)</f>
        <v>0</v>
      </c>
      <c r="J396" s="30">
        <f>IF(H396&lt;&gt;"",ROUND(H396*(1-F396-I396),2),IF(SETUP!$C$10&lt;&gt;"Y",0,IF(SUMIF(Accounts!A$10:A$84,C396,Accounts!Q$10:Q$84)=1,0,ROUND((D396-E396)*(1-F396-I396)/SETUP!$C$13,2))))</f>
        <v>0</v>
      </c>
      <c r="K396" s="14" t="str">
        <f>IF(SUM(C396:H396)=0,"",IF(T396=0,LOOKUP(C396,Accounts!$A$10:$A$84,Accounts!$B$10:$B$84),"Error!  Invalid Account Number"))</f>
        <v/>
      </c>
      <c r="L396" s="30">
        <f t="shared" si="38"/>
        <v>0</v>
      </c>
      <c r="M396" s="152">
        <f t="shared" si="41"/>
        <v>0</v>
      </c>
      <c r="N396" s="43"/>
      <c r="O396" s="92"/>
      <c r="P396" s="150"/>
      <c r="Q396" s="156">
        <f t="shared" si="43"/>
        <v>0</v>
      </c>
      <c r="R396" s="161">
        <f t="shared" si="40"/>
        <v>0</v>
      </c>
      <c r="S396" s="15">
        <f>SUMIF(Accounts!A$10:A$84,C396,Accounts!A$10:A$84)</f>
        <v>0</v>
      </c>
      <c r="T396" s="15">
        <f t="shared" si="42"/>
        <v>0</v>
      </c>
      <c r="U396" s="15">
        <f t="shared" si="39"/>
        <v>0</v>
      </c>
    </row>
    <row r="397" spans="1:21">
      <c r="A397" s="56"/>
      <c r="B397" s="3"/>
      <c r="C397" s="216"/>
      <c r="D397" s="102"/>
      <c r="E397" s="102"/>
      <c r="F397" s="103"/>
      <c r="G397" s="131"/>
      <c r="H397" s="2"/>
      <c r="I397" s="107">
        <f>IF(F397="",SUMIF(Accounts!$A$10:$A$84,C397,Accounts!$D$10:$D$84),0)</f>
        <v>0</v>
      </c>
      <c r="J397" s="30">
        <f>IF(H397&lt;&gt;"",ROUND(H397*(1-F397-I397),2),IF(SETUP!$C$10&lt;&gt;"Y",0,IF(SUMIF(Accounts!A$10:A$84,C397,Accounts!Q$10:Q$84)=1,0,ROUND((D397-E397)*(1-F397-I397)/SETUP!$C$13,2))))</f>
        <v>0</v>
      </c>
      <c r="K397" s="14" t="str">
        <f>IF(SUM(C397:H397)=0,"",IF(T397=0,LOOKUP(C397,Accounts!$A$10:$A$84,Accounts!$B$10:$B$84),"Error!  Invalid Account Number"))</f>
        <v/>
      </c>
      <c r="L397" s="30">
        <f t="shared" si="38"/>
        <v>0</v>
      </c>
      <c r="M397" s="152">
        <f t="shared" si="41"/>
        <v>0</v>
      </c>
      <c r="N397" s="43"/>
      <c r="O397" s="92"/>
      <c r="P397" s="150"/>
      <c r="Q397" s="156">
        <f t="shared" si="43"/>
        <v>0</v>
      </c>
      <c r="R397" s="161">
        <f t="shared" si="40"/>
        <v>0</v>
      </c>
      <c r="S397" s="15">
        <f>SUMIF(Accounts!A$10:A$84,C397,Accounts!A$10:A$84)</f>
        <v>0</v>
      </c>
      <c r="T397" s="15">
        <f t="shared" si="42"/>
        <v>0</v>
      </c>
      <c r="U397" s="15">
        <f t="shared" si="39"/>
        <v>0</v>
      </c>
    </row>
    <row r="398" spans="1:21">
      <c r="A398" s="56"/>
      <c r="B398" s="3"/>
      <c r="C398" s="216"/>
      <c r="D398" s="102"/>
      <c r="E398" s="102"/>
      <c r="F398" s="103"/>
      <c r="G398" s="131"/>
      <c r="H398" s="2"/>
      <c r="I398" s="107">
        <f>IF(F398="",SUMIF(Accounts!$A$10:$A$84,C398,Accounts!$D$10:$D$84),0)</f>
        <v>0</v>
      </c>
      <c r="J398" s="30">
        <f>IF(H398&lt;&gt;"",ROUND(H398*(1-F398-I398),2),IF(SETUP!$C$10&lt;&gt;"Y",0,IF(SUMIF(Accounts!A$10:A$84,C398,Accounts!Q$10:Q$84)=1,0,ROUND((D398-E398)*(1-F398-I398)/SETUP!$C$13,2))))</f>
        <v>0</v>
      </c>
      <c r="K398" s="14" t="str">
        <f>IF(SUM(C398:H398)=0,"",IF(T398=0,LOOKUP(C398,Accounts!$A$10:$A$84,Accounts!$B$10:$B$84),"Error!  Invalid Account Number"))</f>
        <v/>
      </c>
      <c r="L398" s="30">
        <f t="shared" si="38"/>
        <v>0</v>
      </c>
      <c r="M398" s="152">
        <f t="shared" si="41"/>
        <v>0</v>
      </c>
      <c r="N398" s="43"/>
      <c r="O398" s="92"/>
      <c r="P398" s="150"/>
      <c r="Q398" s="156">
        <f t="shared" si="43"/>
        <v>0</v>
      </c>
      <c r="R398" s="161">
        <f t="shared" si="40"/>
        <v>0</v>
      </c>
      <c r="S398" s="15">
        <f>SUMIF(Accounts!A$10:A$84,C398,Accounts!A$10:A$84)</f>
        <v>0</v>
      </c>
      <c r="T398" s="15">
        <f t="shared" si="42"/>
        <v>0</v>
      </c>
      <c r="U398" s="15">
        <f t="shared" si="39"/>
        <v>0</v>
      </c>
    </row>
    <row r="399" spans="1:21">
      <c r="A399" s="56"/>
      <c r="B399" s="3"/>
      <c r="C399" s="216"/>
      <c r="D399" s="102"/>
      <c r="E399" s="102"/>
      <c r="F399" s="103"/>
      <c r="G399" s="131"/>
      <c r="H399" s="2"/>
      <c r="I399" s="107">
        <f>IF(F399="",SUMIF(Accounts!$A$10:$A$84,C399,Accounts!$D$10:$D$84),0)</f>
        <v>0</v>
      </c>
      <c r="J399" s="30">
        <f>IF(H399&lt;&gt;"",ROUND(H399*(1-F399-I399),2),IF(SETUP!$C$10&lt;&gt;"Y",0,IF(SUMIF(Accounts!A$10:A$84,C399,Accounts!Q$10:Q$84)=1,0,ROUND((D399-E399)*(1-F399-I399)/SETUP!$C$13,2))))</f>
        <v>0</v>
      </c>
      <c r="K399" s="14" t="str">
        <f>IF(SUM(C399:H399)=0,"",IF(T399=0,LOOKUP(C399,Accounts!$A$10:$A$84,Accounts!$B$10:$B$84),"Error!  Invalid Account Number"))</f>
        <v/>
      </c>
      <c r="L399" s="30">
        <f t="shared" si="38"/>
        <v>0</v>
      </c>
      <c r="M399" s="152">
        <f t="shared" si="41"/>
        <v>0</v>
      </c>
      <c r="N399" s="43"/>
      <c r="O399" s="92"/>
      <c r="P399" s="150"/>
      <c r="Q399" s="156">
        <f t="shared" si="43"/>
        <v>0</v>
      </c>
      <c r="R399" s="161">
        <f t="shared" si="40"/>
        <v>0</v>
      </c>
      <c r="S399" s="15">
        <f>SUMIF(Accounts!A$10:A$84,C399,Accounts!A$10:A$84)</f>
        <v>0</v>
      </c>
      <c r="T399" s="15">
        <f t="shared" si="42"/>
        <v>0</v>
      </c>
      <c r="U399" s="15">
        <f t="shared" si="39"/>
        <v>0</v>
      </c>
    </row>
    <row r="400" spans="1:21">
      <c r="A400" s="56"/>
      <c r="B400" s="3"/>
      <c r="C400" s="216"/>
      <c r="D400" s="102"/>
      <c r="E400" s="102"/>
      <c r="F400" s="103"/>
      <c r="G400" s="131"/>
      <c r="H400" s="2"/>
      <c r="I400" s="107">
        <f>IF(F400="",SUMIF(Accounts!$A$10:$A$84,C400,Accounts!$D$10:$D$84),0)</f>
        <v>0</v>
      </c>
      <c r="J400" s="30">
        <f>IF(H400&lt;&gt;"",ROUND(H400*(1-F400-I400),2),IF(SETUP!$C$10&lt;&gt;"Y",0,IF(SUMIF(Accounts!A$10:A$84,C400,Accounts!Q$10:Q$84)=1,0,ROUND((D400-E400)*(1-F400-I400)/SETUP!$C$13,2))))</f>
        <v>0</v>
      </c>
      <c r="K400" s="14" t="str">
        <f>IF(SUM(C400:H400)=0,"",IF(T400=0,LOOKUP(C400,Accounts!$A$10:$A$84,Accounts!$B$10:$B$84),"Error!  Invalid Account Number"))</f>
        <v/>
      </c>
      <c r="L400" s="30">
        <f t="shared" si="38"/>
        <v>0</v>
      </c>
      <c r="M400" s="152">
        <f t="shared" si="41"/>
        <v>0</v>
      </c>
      <c r="N400" s="43"/>
      <c r="O400" s="92"/>
      <c r="P400" s="150"/>
      <c r="Q400" s="156">
        <f t="shared" si="43"/>
        <v>0</v>
      </c>
      <c r="R400" s="161">
        <f t="shared" si="40"/>
        <v>0</v>
      </c>
      <c r="S400" s="15">
        <f>SUMIF(Accounts!A$10:A$84,C400,Accounts!A$10:A$84)</f>
        <v>0</v>
      </c>
      <c r="T400" s="15">
        <f t="shared" si="42"/>
        <v>0</v>
      </c>
      <c r="U400" s="15">
        <f t="shared" si="39"/>
        <v>0</v>
      </c>
    </row>
    <row r="401" spans="1:21">
      <c r="A401" s="56"/>
      <c r="B401" s="3"/>
      <c r="C401" s="216"/>
      <c r="D401" s="102"/>
      <c r="E401" s="102"/>
      <c r="F401" s="103"/>
      <c r="G401" s="131"/>
      <c r="H401" s="2"/>
      <c r="I401" s="107">
        <f>IF(F401="",SUMIF(Accounts!$A$10:$A$84,C401,Accounts!$D$10:$D$84),0)</f>
        <v>0</v>
      </c>
      <c r="J401" s="30">
        <f>IF(H401&lt;&gt;"",ROUND(H401*(1-F401-I401),2),IF(SETUP!$C$10&lt;&gt;"Y",0,IF(SUMIF(Accounts!A$10:A$84,C401,Accounts!Q$10:Q$84)=1,0,ROUND((D401-E401)*(1-F401-I401)/SETUP!$C$13,2))))</f>
        <v>0</v>
      </c>
      <c r="K401" s="14" t="str">
        <f>IF(SUM(C401:H401)=0,"",IF(T401=0,LOOKUP(C401,Accounts!$A$10:$A$84,Accounts!$B$10:$B$84),"Error!  Invalid Account Number"))</f>
        <v/>
      </c>
      <c r="L401" s="30">
        <f t="shared" si="38"/>
        <v>0</v>
      </c>
      <c r="M401" s="152">
        <f t="shared" si="41"/>
        <v>0</v>
      </c>
      <c r="N401" s="43"/>
      <c r="O401" s="92"/>
      <c r="P401" s="150"/>
      <c r="Q401" s="156">
        <f t="shared" si="43"/>
        <v>0</v>
      </c>
      <c r="R401" s="161">
        <f t="shared" si="40"/>
        <v>0</v>
      </c>
      <c r="S401" s="15">
        <f>SUMIF(Accounts!A$10:A$84,C401,Accounts!A$10:A$84)</f>
        <v>0</v>
      </c>
      <c r="T401" s="15">
        <f t="shared" si="42"/>
        <v>0</v>
      </c>
      <c r="U401" s="15">
        <f t="shared" si="39"/>
        <v>0</v>
      </c>
    </row>
    <row r="402" spans="1:21">
      <c r="A402" s="56"/>
      <c r="B402" s="3"/>
      <c r="C402" s="216"/>
      <c r="D402" s="102"/>
      <c r="E402" s="102"/>
      <c r="F402" s="103"/>
      <c r="G402" s="131"/>
      <c r="H402" s="2"/>
      <c r="I402" s="107">
        <f>IF(F402="",SUMIF(Accounts!$A$10:$A$84,C402,Accounts!$D$10:$D$84),0)</f>
        <v>0</v>
      </c>
      <c r="J402" s="30">
        <f>IF(H402&lt;&gt;"",ROUND(H402*(1-F402-I402),2),IF(SETUP!$C$10&lt;&gt;"Y",0,IF(SUMIF(Accounts!A$10:A$84,C402,Accounts!Q$10:Q$84)=1,0,ROUND((D402-E402)*(1-F402-I402)/SETUP!$C$13,2))))</f>
        <v>0</v>
      </c>
      <c r="K402" s="14" t="str">
        <f>IF(SUM(C402:H402)=0,"",IF(T402=0,LOOKUP(C402,Accounts!$A$10:$A$84,Accounts!$B$10:$B$84),"Error!  Invalid Account Number"))</f>
        <v/>
      </c>
      <c r="L402" s="30">
        <f t="shared" si="38"/>
        <v>0</v>
      </c>
      <c r="M402" s="152">
        <f t="shared" si="41"/>
        <v>0</v>
      </c>
      <c r="N402" s="43"/>
      <c r="O402" s="92"/>
      <c r="P402" s="150"/>
      <c r="Q402" s="156">
        <f t="shared" si="43"/>
        <v>0</v>
      </c>
      <c r="R402" s="161">
        <f t="shared" si="40"/>
        <v>0</v>
      </c>
      <c r="S402" s="15">
        <f>SUMIF(Accounts!A$10:A$84,C402,Accounts!A$10:A$84)</f>
        <v>0</v>
      </c>
      <c r="T402" s="15">
        <f t="shared" si="42"/>
        <v>0</v>
      </c>
      <c r="U402" s="15">
        <f t="shared" si="39"/>
        <v>0</v>
      </c>
    </row>
    <row r="403" spans="1:21">
      <c r="A403" s="56"/>
      <c r="B403" s="3"/>
      <c r="C403" s="216"/>
      <c r="D403" s="102"/>
      <c r="E403" s="102"/>
      <c r="F403" s="103"/>
      <c r="G403" s="131"/>
      <c r="H403" s="2"/>
      <c r="I403" s="107">
        <f>IF(F403="",SUMIF(Accounts!$A$10:$A$84,C403,Accounts!$D$10:$D$84),0)</f>
        <v>0</v>
      </c>
      <c r="J403" s="30">
        <f>IF(H403&lt;&gt;"",ROUND(H403*(1-F403-I403),2),IF(SETUP!$C$10&lt;&gt;"Y",0,IF(SUMIF(Accounts!A$10:A$84,C403,Accounts!Q$10:Q$84)=1,0,ROUND((D403-E403)*(1-F403-I403)/SETUP!$C$13,2))))</f>
        <v>0</v>
      </c>
      <c r="K403" s="14" t="str">
        <f>IF(SUM(C403:H403)=0,"",IF(T403=0,LOOKUP(C403,Accounts!$A$10:$A$84,Accounts!$B$10:$B$84),"Error!  Invalid Account Number"))</f>
        <v/>
      </c>
      <c r="L403" s="30">
        <f t="shared" si="38"/>
        <v>0</v>
      </c>
      <c r="M403" s="152">
        <f t="shared" si="41"/>
        <v>0</v>
      </c>
      <c r="N403" s="43"/>
      <c r="O403" s="92"/>
      <c r="P403" s="150"/>
      <c r="Q403" s="156">
        <f t="shared" si="43"/>
        <v>0</v>
      </c>
      <c r="R403" s="161">
        <f t="shared" si="40"/>
        <v>0</v>
      </c>
      <c r="S403" s="15">
        <f>SUMIF(Accounts!A$10:A$84,C403,Accounts!A$10:A$84)</f>
        <v>0</v>
      </c>
      <c r="T403" s="15">
        <f t="shared" si="42"/>
        <v>0</v>
      </c>
      <c r="U403" s="15">
        <f t="shared" si="39"/>
        <v>0</v>
      </c>
    </row>
    <row r="404" spans="1:21">
      <c r="A404" s="56"/>
      <c r="B404" s="3"/>
      <c r="C404" s="216"/>
      <c r="D404" s="102"/>
      <c r="E404" s="102"/>
      <c r="F404" s="103"/>
      <c r="G404" s="131"/>
      <c r="H404" s="2"/>
      <c r="I404" s="107">
        <f>IF(F404="",SUMIF(Accounts!$A$10:$A$84,C404,Accounts!$D$10:$D$84),0)</f>
        <v>0</v>
      </c>
      <c r="J404" s="30">
        <f>IF(H404&lt;&gt;"",ROUND(H404*(1-F404-I404),2),IF(SETUP!$C$10&lt;&gt;"Y",0,IF(SUMIF(Accounts!A$10:A$84,C404,Accounts!Q$10:Q$84)=1,0,ROUND((D404-E404)*(1-F404-I404)/SETUP!$C$13,2))))</f>
        <v>0</v>
      </c>
      <c r="K404" s="14" t="str">
        <f>IF(SUM(C404:H404)=0,"",IF(T404=0,LOOKUP(C404,Accounts!$A$10:$A$84,Accounts!$B$10:$B$84),"Error!  Invalid Account Number"))</f>
        <v/>
      </c>
      <c r="L404" s="30">
        <f t="shared" si="38"/>
        <v>0</v>
      </c>
      <c r="M404" s="152">
        <f t="shared" si="41"/>
        <v>0</v>
      </c>
      <c r="N404" s="43"/>
      <c r="O404" s="92"/>
      <c r="P404" s="150"/>
      <c r="Q404" s="156">
        <f t="shared" si="43"/>
        <v>0</v>
      </c>
      <c r="R404" s="161">
        <f t="shared" si="40"/>
        <v>0</v>
      </c>
      <c r="S404" s="15">
        <f>SUMIF(Accounts!A$10:A$84,C404,Accounts!A$10:A$84)</f>
        <v>0</v>
      </c>
      <c r="T404" s="15">
        <f t="shared" si="42"/>
        <v>0</v>
      </c>
      <c r="U404" s="15">
        <f t="shared" si="39"/>
        <v>0</v>
      </c>
    </row>
    <row r="405" spans="1:21">
      <c r="A405" s="56"/>
      <c r="B405" s="3"/>
      <c r="C405" s="216"/>
      <c r="D405" s="102"/>
      <c r="E405" s="102"/>
      <c r="F405" s="103"/>
      <c r="G405" s="131"/>
      <c r="H405" s="2"/>
      <c r="I405" s="107">
        <f>IF(F405="",SUMIF(Accounts!$A$10:$A$84,C405,Accounts!$D$10:$D$84),0)</f>
        <v>0</v>
      </c>
      <c r="J405" s="30">
        <f>IF(H405&lt;&gt;"",ROUND(H405*(1-F405-I405),2),IF(SETUP!$C$10&lt;&gt;"Y",0,IF(SUMIF(Accounts!A$10:A$84,C405,Accounts!Q$10:Q$84)=1,0,ROUND((D405-E405)*(1-F405-I405)/SETUP!$C$13,2))))</f>
        <v>0</v>
      </c>
      <c r="K405" s="14" t="str">
        <f>IF(SUM(C405:H405)=0,"",IF(T405=0,LOOKUP(C405,Accounts!$A$10:$A$84,Accounts!$B$10:$B$84),"Error!  Invalid Account Number"))</f>
        <v/>
      </c>
      <c r="L405" s="30">
        <f t="shared" si="38"/>
        <v>0</v>
      </c>
      <c r="M405" s="152">
        <f t="shared" si="41"/>
        <v>0</v>
      </c>
      <c r="N405" s="43"/>
      <c r="O405" s="92"/>
      <c r="P405" s="150"/>
      <c r="Q405" s="156">
        <f t="shared" si="43"/>
        <v>0</v>
      </c>
      <c r="R405" s="161">
        <f t="shared" si="40"/>
        <v>0</v>
      </c>
      <c r="S405" s="15">
        <f>SUMIF(Accounts!A$10:A$84,C405,Accounts!A$10:A$84)</f>
        <v>0</v>
      </c>
      <c r="T405" s="15">
        <f t="shared" si="42"/>
        <v>0</v>
      </c>
      <c r="U405" s="15">
        <f t="shared" si="39"/>
        <v>0</v>
      </c>
    </row>
    <row r="406" spans="1:21">
      <c r="A406" s="56"/>
      <c r="B406" s="3"/>
      <c r="C406" s="216"/>
      <c r="D406" s="102"/>
      <c r="E406" s="102"/>
      <c r="F406" s="103"/>
      <c r="G406" s="131"/>
      <c r="H406" s="2"/>
      <c r="I406" s="107">
        <f>IF(F406="",SUMIF(Accounts!$A$10:$A$84,C406,Accounts!$D$10:$D$84),0)</f>
        <v>0</v>
      </c>
      <c r="J406" s="30">
        <f>IF(H406&lt;&gt;"",ROUND(H406*(1-F406-I406),2),IF(SETUP!$C$10&lt;&gt;"Y",0,IF(SUMIF(Accounts!A$10:A$84,C406,Accounts!Q$10:Q$84)=1,0,ROUND((D406-E406)*(1-F406-I406)/SETUP!$C$13,2))))</f>
        <v>0</v>
      </c>
      <c r="K406" s="14" t="str">
        <f>IF(SUM(C406:H406)=0,"",IF(T406=0,LOOKUP(C406,Accounts!$A$10:$A$84,Accounts!$B$10:$B$84),"Error!  Invalid Account Number"))</f>
        <v/>
      </c>
      <c r="L406" s="30">
        <f t="shared" si="38"/>
        <v>0</v>
      </c>
      <c r="M406" s="152">
        <f t="shared" si="41"/>
        <v>0</v>
      </c>
      <c r="N406" s="43"/>
      <c r="O406" s="92"/>
      <c r="P406" s="150"/>
      <c r="Q406" s="156">
        <f t="shared" si="43"/>
        <v>0</v>
      </c>
      <c r="R406" s="161">
        <f t="shared" si="40"/>
        <v>0</v>
      </c>
      <c r="S406" s="15">
        <f>SUMIF(Accounts!A$10:A$84,C406,Accounts!A$10:A$84)</f>
        <v>0</v>
      </c>
      <c r="T406" s="15">
        <f t="shared" si="42"/>
        <v>0</v>
      </c>
      <c r="U406" s="15">
        <f t="shared" si="39"/>
        <v>0</v>
      </c>
    </row>
    <row r="407" spans="1:21">
      <c r="A407" s="56"/>
      <c r="B407" s="3"/>
      <c r="C407" s="216"/>
      <c r="D407" s="102"/>
      <c r="E407" s="102"/>
      <c r="F407" s="103"/>
      <c r="G407" s="131"/>
      <c r="H407" s="2"/>
      <c r="I407" s="107">
        <f>IF(F407="",SUMIF(Accounts!$A$10:$A$84,C407,Accounts!$D$10:$D$84),0)</f>
        <v>0</v>
      </c>
      <c r="J407" s="30">
        <f>IF(H407&lt;&gt;"",ROUND(H407*(1-F407-I407),2),IF(SETUP!$C$10&lt;&gt;"Y",0,IF(SUMIF(Accounts!A$10:A$84,C407,Accounts!Q$10:Q$84)=1,0,ROUND((D407-E407)*(1-F407-I407)/SETUP!$C$13,2))))</f>
        <v>0</v>
      </c>
      <c r="K407" s="14" t="str">
        <f>IF(SUM(C407:H407)=0,"",IF(T407=0,LOOKUP(C407,Accounts!$A$10:$A$84,Accounts!$B$10:$B$84),"Error!  Invalid Account Number"))</f>
        <v/>
      </c>
      <c r="L407" s="30">
        <f t="shared" si="38"/>
        <v>0</v>
      </c>
      <c r="M407" s="152">
        <f t="shared" si="41"/>
        <v>0</v>
      </c>
      <c r="N407" s="43"/>
      <c r="O407" s="92"/>
      <c r="P407" s="150"/>
      <c r="Q407" s="156">
        <f t="shared" si="43"/>
        <v>0</v>
      </c>
      <c r="R407" s="161">
        <f t="shared" si="40"/>
        <v>0</v>
      </c>
      <c r="S407" s="15">
        <f>SUMIF(Accounts!A$10:A$84,C407,Accounts!A$10:A$84)</f>
        <v>0</v>
      </c>
      <c r="T407" s="15">
        <f t="shared" si="42"/>
        <v>0</v>
      </c>
      <c r="U407" s="15">
        <f t="shared" si="39"/>
        <v>0</v>
      </c>
    </row>
    <row r="408" spans="1:21">
      <c r="A408" s="56"/>
      <c r="B408" s="3"/>
      <c r="C408" s="216"/>
      <c r="D408" s="102"/>
      <c r="E408" s="102"/>
      <c r="F408" s="103"/>
      <c r="G408" s="131"/>
      <c r="H408" s="2"/>
      <c r="I408" s="107">
        <f>IF(F408="",SUMIF(Accounts!$A$10:$A$84,C408,Accounts!$D$10:$D$84),0)</f>
        <v>0</v>
      </c>
      <c r="J408" s="30">
        <f>IF(H408&lt;&gt;"",ROUND(H408*(1-F408-I408),2),IF(SETUP!$C$10&lt;&gt;"Y",0,IF(SUMIF(Accounts!A$10:A$84,C408,Accounts!Q$10:Q$84)=1,0,ROUND((D408-E408)*(1-F408-I408)/SETUP!$C$13,2))))</f>
        <v>0</v>
      </c>
      <c r="K408" s="14" t="str">
        <f>IF(SUM(C408:H408)=0,"",IF(T408=0,LOOKUP(C408,Accounts!$A$10:$A$84,Accounts!$B$10:$B$84),"Error!  Invalid Account Number"))</f>
        <v/>
      </c>
      <c r="L408" s="30">
        <f t="shared" si="38"/>
        <v>0</v>
      </c>
      <c r="M408" s="152">
        <f t="shared" si="41"/>
        <v>0</v>
      </c>
      <c r="N408" s="43"/>
      <c r="O408" s="92"/>
      <c r="P408" s="150"/>
      <c r="Q408" s="156">
        <f t="shared" si="43"/>
        <v>0</v>
      </c>
      <c r="R408" s="161">
        <f t="shared" si="40"/>
        <v>0</v>
      </c>
      <c r="S408" s="15">
        <f>SUMIF(Accounts!A$10:A$84,C408,Accounts!A$10:A$84)</f>
        <v>0</v>
      </c>
      <c r="T408" s="15">
        <f t="shared" si="42"/>
        <v>0</v>
      </c>
      <c r="U408" s="15">
        <f t="shared" si="39"/>
        <v>0</v>
      </c>
    </row>
    <row r="409" spans="1:21">
      <c r="A409" s="56"/>
      <c r="B409" s="3"/>
      <c r="C409" s="216"/>
      <c r="D409" s="102"/>
      <c r="E409" s="102"/>
      <c r="F409" s="103"/>
      <c r="G409" s="131"/>
      <c r="H409" s="2"/>
      <c r="I409" s="107">
        <f>IF(F409="",SUMIF(Accounts!$A$10:$A$84,C409,Accounts!$D$10:$D$84),0)</f>
        <v>0</v>
      </c>
      <c r="J409" s="30">
        <f>IF(H409&lt;&gt;"",ROUND(H409*(1-F409-I409),2),IF(SETUP!$C$10&lt;&gt;"Y",0,IF(SUMIF(Accounts!A$10:A$84,C409,Accounts!Q$10:Q$84)=1,0,ROUND((D409-E409)*(1-F409-I409)/SETUP!$C$13,2))))</f>
        <v>0</v>
      </c>
      <c r="K409" s="14" t="str">
        <f>IF(SUM(C409:H409)=0,"",IF(T409=0,LOOKUP(C409,Accounts!$A$10:$A$84,Accounts!$B$10:$B$84),"Error!  Invalid Account Number"))</f>
        <v/>
      </c>
      <c r="L409" s="30">
        <f t="shared" si="38"/>
        <v>0</v>
      </c>
      <c r="M409" s="152">
        <f t="shared" si="41"/>
        <v>0</v>
      </c>
      <c r="N409" s="43"/>
      <c r="O409" s="92"/>
      <c r="P409" s="150"/>
      <c r="Q409" s="156">
        <f t="shared" si="43"/>
        <v>0</v>
      </c>
      <c r="R409" s="161">
        <f t="shared" si="40"/>
        <v>0</v>
      </c>
      <c r="S409" s="15">
        <f>SUMIF(Accounts!A$10:A$84,C409,Accounts!A$10:A$84)</f>
        <v>0</v>
      </c>
      <c r="T409" s="15">
        <f t="shared" si="42"/>
        <v>0</v>
      </c>
      <c r="U409" s="15">
        <f t="shared" si="39"/>
        <v>0</v>
      </c>
    </row>
    <row r="410" spans="1:21">
      <c r="A410" s="56"/>
      <c r="B410" s="3"/>
      <c r="C410" s="216"/>
      <c r="D410" s="102"/>
      <c r="E410" s="102"/>
      <c r="F410" s="103"/>
      <c r="G410" s="131"/>
      <c r="H410" s="2"/>
      <c r="I410" s="107">
        <f>IF(F410="",SUMIF(Accounts!$A$10:$A$84,C410,Accounts!$D$10:$D$84),0)</f>
        <v>0</v>
      </c>
      <c r="J410" s="30">
        <f>IF(H410&lt;&gt;"",ROUND(H410*(1-F410-I410),2),IF(SETUP!$C$10&lt;&gt;"Y",0,IF(SUMIF(Accounts!A$10:A$84,C410,Accounts!Q$10:Q$84)=1,0,ROUND((D410-E410)*(1-F410-I410)/SETUP!$C$13,2))))</f>
        <v>0</v>
      </c>
      <c r="K410" s="14" t="str">
        <f>IF(SUM(C410:H410)=0,"",IF(T410=0,LOOKUP(C410,Accounts!$A$10:$A$84,Accounts!$B$10:$B$84),"Error!  Invalid Account Number"))</f>
        <v/>
      </c>
      <c r="L410" s="30">
        <f t="shared" si="38"/>
        <v>0</v>
      </c>
      <c r="M410" s="152">
        <f t="shared" si="41"/>
        <v>0</v>
      </c>
      <c r="N410" s="43"/>
      <c r="O410" s="92"/>
      <c r="P410" s="150"/>
      <c r="Q410" s="156">
        <f t="shared" si="43"/>
        <v>0</v>
      </c>
      <c r="R410" s="161">
        <f t="shared" si="40"/>
        <v>0</v>
      </c>
      <c r="S410" s="15">
        <f>SUMIF(Accounts!A$10:A$84,C410,Accounts!A$10:A$84)</f>
        <v>0</v>
      </c>
      <c r="T410" s="15">
        <f t="shared" si="42"/>
        <v>0</v>
      </c>
      <c r="U410" s="15">
        <f t="shared" si="39"/>
        <v>0</v>
      </c>
    </row>
    <row r="411" spans="1:21">
      <c r="A411" s="56"/>
      <c r="B411" s="3"/>
      <c r="C411" s="216"/>
      <c r="D411" s="102"/>
      <c r="E411" s="102"/>
      <c r="F411" s="103"/>
      <c r="G411" s="131"/>
      <c r="H411" s="2"/>
      <c r="I411" s="107">
        <f>IF(F411="",SUMIF(Accounts!$A$10:$A$84,C411,Accounts!$D$10:$D$84),0)</f>
        <v>0</v>
      </c>
      <c r="J411" s="30">
        <f>IF(H411&lt;&gt;"",ROUND(H411*(1-F411-I411),2),IF(SETUP!$C$10&lt;&gt;"Y",0,IF(SUMIF(Accounts!A$10:A$84,C411,Accounts!Q$10:Q$84)=1,0,ROUND((D411-E411)*(1-F411-I411)/SETUP!$C$13,2))))</f>
        <v>0</v>
      </c>
      <c r="K411" s="14" t="str">
        <f>IF(SUM(C411:H411)=0,"",IF(T411=0,LOOKUP(C411,Accounts!$A$10:$A$84,Accounts!$B$10:$B$84),"Error!  Invalid Account Number"))</f>
        <v/>
      </c>
      <c r="L411" s="30">
        <f t="shared" si="38"/>
        <v>0</v>
      </c>
      <c r="M411" s="152">
        <f t="shared" si="41"/>
        <v>0</v>
      </c>
      <c r="N411" s="43"/>
      <c r="O411" s="92"/>
      <c r="P411" s="150"/>
      <c r="Q411" s="156">
        <f t="shared" si="43"/>
        <v>0</v>
      </c>
      <c r="R411" s="161">
        <f t="shared" si="40"/>
        <v>0</v>
      </c>
      <c r="S411" s="15">
        <f>SUMIF(Accounts!A$10:A$84,C411,Accounts!A$10:A$84)</f>
        <v>0</v>
      </c>
      <c r="T411" s="15">
        <f t="shared" si="42"/>
        <v>0</v>
      </c>
      <c r="U411" s="15">
        <f t="shared" si="39"/>
        <v>0</v>
      </c>
    </row>
    <row r="412" spans="1:21">
      <c r="A412" s="56"/>
      <c r="B412" s="3"/>
      <c r="C412" s="216"/>
      <c r="D412" s="102"/>
      <c r="E412" s="102"/>
      <c r="F412" s="103"/>
      <c r="G412" s="131"/>
      <c r="H412" s="2"/>
      <c r="I412" s="107">
        <f>IF(F412="",SUMIF(Accounts!$A$10:$A$84,C412,Accounts!$D$10:$D$84),0)</f>
        <v>0</v>
      </c>
      <c r="J412" s="30">
        <f>IF(H412&lt;&gt;"",ROUND(H412*(1-F412-I412),2),IF(SETUP!$C$10&lt;&gt;"Y",0,IF(SUMIF(Accounts!A$10:A$84,C412,Accounts!Q$10:Q$84)=1,0,ROUND((D412-E412)*(1-F412-I412)/SETUP!$C$13,2))))</f>
        <v>0</v>
      </c>
      <c r="K412" s="14" t="str">
        <f>IF(SUM(C412:H412)=0,"",IF(T412=0,LOOKUP(C412,Accounts!$A$10:$A$84,Accounts!$B$10:$B$84),"Error!  Invalid Account Number"))</f>
        <v/>
      </c>
      <c r="L412" s="30">
        <f t="shared" si="38"/>
        <v>0</v>
      </c>
      <c r="M412" s="152">
        <f t="shared" si="41"/>
        <v>0</v>
      </c>
      <c r="N412" s="43"/>
      <c r="O412" s="92"/>
      <c r="P412" s="150"/>
      <c r="Q412" s="156">
        <f t="shared" si="43"/>
        <v>0</v>
      </c>
      <c r="R412" s="161">
        <f t="shared" si="40"/>
        <v>0</v>
      </c>
      <c r="S412" s="15">
        <f>SUMIF(Accounts!A$10:A$84,C412,Accounts!A$10:A$84)</f>
        <v>0</v>
      </c>
      <c r="T412" s="15">
        <f t="shared" si="42"/>
        <v>0</v>
      </c>
      <c r="U412" s="15">
        <f t="shared" si="39"/>
        <v>0</v>
      </c>
    </row>
    <row r="413" spans="1:21">
      <c r="A413" s="56"/>
      <c r="B413" s="3"/>
      <c r="C413" s="216"/>
      <c r="D413" s="102"/>
      <c r="E413" s="102"/>
      <c r="F413" s="103"/>
      <c r="G413" s="131"/>
      <c r="H413" s="2"/>
      <c r="I413" s="107">
        <f>IF(F413="",SUMIF(Accounts!$A$10:$A$84,C413,Accounts!$D$10:$D$84),0)</f>
        <v>0</v>
      </c>
      <c r="J413" s="30">
        <f>IF(H413&lt;&gt;"",ROUND(H413*(1-F413-I413),2),IF(SETUP!$C$10&lt;&gt;"Y",0,IF(SUMIF(Accounts!A$10:A$84,C413,Accounts!Q$10:Q$84)=1,0,ROUND((D413-E413)*(1-F413-I413)/SETUP!$C$13,2))))</f>
        <v>0</v>
      </c>
      <c r="K413" s="14" t="str">
        <f>IF(SUM(C413:H413)=0,"",IF(T413=0,LOOKUP(C413,Accounts!$A$10:$A$84,Accounts!$B$10:$B$84),"Error!  Invalid Account Number"))</f>
        <v/>
      </c>
      <c r="L413" s="30">
        <f t="shared" si="38"/>
        <v>0</v>
      </c>
      <c r="M413" s="152">
        <f t="shared" si="41"/>
        <v>0</v>
      </c>
      <c r="N413" s="43"/>
      <c r="O413" s="92"/>
      <c r="P413" s="150"/>
      <c r="Q413" s="156">
        <f t="shared" si="43"/>
        <v>0</v>
      </c>
      <c r="R413" s="161">
        <f t="shared" si="40"/>
        <v>0</v>
      </c>
      <c r="S413" s="15">
        <f>SUMIF(Accounts!A$10:A$84,C413,Accounts!A$10:A$84)</f>
        <v>0</v>
      </c>
      <c r="T413" s="15">
        <f t="shared" si="42"/>
        <v>0</v>
      </c>
      <c r="U413" s="15">
        <f t="shared" si="39"/>
        <v>0</v>
      </c>
    </row>
    <row r="414" spans="1:21">
      <c r="A414" s="56"/>
      <c r="B414" s="3"/>
      <c r="C414" s="216"/>
      <c r="D414" s="102"/>
      <c r="E414" s="102"/>
      <c r="F414" s="103"/>
      <c r="G414" s="131"/>
      <c r="H414" s="2"/>
      <c r="I414" s="107">
        <f>IF(F414="",SUMIF(Accounts!$A$10:$A$84,C414,Accounts!$D$10:$D$84),0)</f>
        <v>0</v>
      </c>
      <c r="J414" s="30">
        <f>IF(H414&lt;&gt;"",ROUND(H414*(1-F414-I414),2),IF(SETUP!$C$10&lt;&gt;"Y",0,IF(SUMIF(Accounts!A$10:A$84,C414,Accounts!Q$10:Q$84)=1,0,ROUND((D414-E414)*(1-F414-I414)/SETUP!$C$13,2))))</f>
        <v>0</v>
      </c>
      <c r="K414" s="14" t="str">
        <f>IF(SUM(C414:H414)=0,"",IF(T414=0,LOOKUP(C414,Accounts!$A$10:$A$84,Accounts!$B$10:$B$84),"Error!  Invalid Account Number"))</f>
        <v/>
      </c>
      <c r="L414" s="30">
        <f t="shared" si="38"/>
        <v>0</v>
      </c>
      <c r="M414" s="152">
        <f t="shared" si="41"/>
        <v>0</v>
      </c>
      <c r="N414" s="43"/>
      <c r="O414" s="92"/>
      <c r="P414" s="150"/>
      <c r="Q414" s="156">
        <f t="shared" si="43"/>
        <v>0</v>
      </c>
      <c r="R414" s="161">
        <f t="shared" si="40"/>
        <v>0</v>
      </c>
      <c r="S414" s="15">
        <f>SUMIF(Accounts!A$10:A$84,C414,Accounts!A$10:A$84)</f>
        <v>0</v>
      </c>
      <c r="T414" s="15">
        <f t="shared" si="42"/>
        <v>0</v>
      </c>
      <c r="U414" s="15">
        <f t="shared" si="39"/>
        <v>0</v>
      </c>
    </row>
    <row r="415" spans="1:21">
      <c r="A415" s="56"/>
      <c r="B415" s="3"/>
      <c r="C415" s="216"/>
      <c r="D415" s="102"/>
      <c r="E415" s="102"/>
      <c r="F415" s="103"/>
      <c r="G415" s="131"/>
      <c r="H415" s="2"/>
      <c r="I415" s="107">
        <f>IF(F415="",SUMIF(Accounts!$A$10:$A$84,C415,Accounts!$D$10:$D$84),0)</f>
        <v>0</v>
      </c>
      <c r="J415" s="30">
        <f>IF(H415&lt;&gt;"",ROUND(H415*(1-F415-I415),2),IF(SETUP!$C$10&lt;&gt;"Y",0,IF(SUMIF(Accounts!A$10:A$84,C415,Accounts!Q$10:Q$84)=1,0,ROUND((D415-E415)*(1-F415-I415)/SETUP!$C$13,2))))</f>
        <v>0</v>
      </c>
      <c r="K415" s="14" t="str">
        <f>IF(SUM(C415:H415)=0,"",IF(T415=0,LOOKUP(C415,Accounts!$A$10:$A$84,Accounts!$B$10:$B$84),"Error!  Invalid Account Number"))</f>
        <v/>
      </c>
      <c r="L415" s="30">
        <f t="shared" si="38"/>
        <v>0</v>
      </c>
      <c r="M415" s="152">
        <f t="shared" si="41"/>
        <v>0</v>
      </c>
      <c r="N415" s="43"/>
      <c r="O415" s="92"/>
      <c r="P415" s="150"/>
      <c r="Q415" s="156">
        <f t="shared" si="43"/>
        <v>0</v>
      </c>
      <c r="R415" s="161">
        <f t="shared" si="40"/>
        <v>0</v>
      </c>
      <c r="S415" s="15">
        <f>SUMIF(Accounts!A$10:A$84,C415,Accounts!A$10:A$84)</f>
        <v>0</v>
      </c>
      <c r="T415" s="15">
        <f t="shared" si="42"/>
        <v>0</v>
      </c>
      <c r="U415" s="15">
        <f t="shared" si="39"/>
        <v>0</v>
      </c>
    </row>
    <row r="416" spans="1:21">
      <c r="A416" s="56"/>
      <c r="B416" s="3"/>
      <c r="C416" s="216"/>
      <c r="D416" s="102"/>
      <c r="E416" s="102"/>
      <c r="F416" s="103"/>
      <c r="G416" s="131"/>
      <c r="H416" s="2"/>
      <c r="I416" s="107">
        <f>IF(F416="",SUMIF(Accounts!$A$10:$A$84,C416,Accounts!$D$10:$D$84),0)</f>
        <v>0</v>
      </c>
      <c r="J416" s="30">
        <f>IF(H416&lt;&gt;"",ROUND(H416*(1-F416-I416),2),IF(SETUP!$C$10&lt;&gt;"Y",0,IF(SUMIF(Accounts!A$10:A$84,C416,Accounts!Q$10:Q$84)=1,0,ROUND((D416-E416)*(1-F416-I416)/SETUP!$C$13,2))))</f>
        <v>0</v>
      </c>
      <c r="K416" s="14" t="str">
        <f>IF(SUM(C416:H416)=0,"",IF(T416=0,LOOKUP(C416,Accounts!$A$10:$A$84,Accounts!$B$10:$B$84),"Error!  Invalid Account Number"))</f>
        <v/>
      </c>
      <c r="L416" s="30">
        <f t="shared" si="38"/>
        <v>0</v>
      </c>
      <c r="M416" s="152">
        <f t="shared" si="41"/>
        <v>0</v>
      </c>
      <c r="N416" s="43"/>
      <c r="O416" s="92"/>
      <c r="P416" s="150"/>
      <c r="Q416" s="156">
        <f t="shared" si="43"/>
        <v>0</v>
      </c>
      <c r="R416" s="161">
        <f t="shared" si="40"/>
        <v>0</v>
      </c>
      <c r="S416" s="15">
        <f>SUMIF(Accounts!A$10:A$84,C416,Accounts!A$10:A$84)</f>
        <v>0</v>
      </c>
      <c r="T416" s="15">
        <f t="shared" si="42"/>
        <v>0</v>
      </c>
      <c r="U416" s="15">
        <f t="shared" si="39"/>
        <v>0</v>
      </c>
    </row>
    <row r="417" spans="1:21">
      <c r="A417" s="56"/>
      <c r="B417" s="3"/>
      <c r="C417" s="216"/>
      <c r="D417" s="102"/>
      <c r="E417" s="102"/>
      <c r="F417" s="103"/>
      <c r="G417" s="131"/>
      <c r="H417" s="2"/>
      <c r="I417" s="107">
        <f>IF(F417="",SUMIF(Accounts!$A$10:$A$84,C417,Accounts!$D$10:$D$84),0)</f>
        <v>0</v>
      </c>
      <c r="J417" s="30">
        <f>IF(H417&lt;&gt;"",ROUND(H417*(1-F417-I417),2),IF(SETUP!$C$10&lt;&gt;"Y",0,IF(SUMIF(Accounts!A$10:A$84,C417,Accounts!Q$10:Q$84)=1,0,ROUND((D417-E417)*(1-F417-I417)/SETUP!$C$13,2))))</f>
        <v>0</v>
      </c>
      <c r="K417" s="14" t="str">
        <f>IF(SUM(C417:H417)=0,"",IF(T417=0,LOOKUP(C417,Accounts!$A$10:$A$84,Accounts!$B$10:$B$84),"Error!  Invalid Account Number"))</f>
        <v/>
      </c>
      <c r="L417" s="30">
        <f t="shared" si="38"/>
        <v>0</v>
      </c>
      <c r="M417" s="152">
        <f t="shared" si="41"/>
        <v>0</v>
      </c>
      <c r="N417" s="43"/>
      <c r="O417" s="92"/>
      <c r="P417" s="150"/>
      <c r="Q417" s="156">
        <f t="shared" si="43"/>
        <v>0</v>
      </c>
      <c r="R417" s="161">
        <f t="shared" si="40"/>
        <v>0</v>
      </c>
      <c r="S417" s="15">
        <f>SUMIF(Accounts!A$10:A$84,C417,Accounts!A$10:A$84)</f>
        <v>0</v>
      </c>
      <c r="T417" s="15">
        <f t="shared" si="42"/>
        <v>0</v>
      </c>
      <c r="U417" s="15">
        <f t="shared" si="39"/>
        <v>0</v>
      </c>
    </row>
    <row r="418" spans="1:21">
      <c r="A418" s="56"/>
      <c r="B418" s="3"/>
      <c r="C418" s="216"/>
      <c r="D418" s="102"/>
      <c r="E418" s="102"/>
      <c r="F418" s="103"/>
      <c r="G418" s="131"/>
      <c r="H418" s="2"/>
      <c r="I418" s="107">
        <f>IF(F418="",SUMIF(Accounts!$A$10:$A$84,C418,Accounts!$D$10:$D$84),0)</f>
        <v>0</v>
      </c>
      <c r="J418" s="30">
        <f>IF(H418&lt;&gt;"",ROUND(H418*(1-F418-I418),2),IF(SETUP!$C$10&lt;&gt;"Y",0,IF(SUMIF(Accounts!A$10:A$84,C418,Accounts!Q$10:Q$84)=1,0,ROUND((D418-E418)*(1-F418-I418)/SETUP!$C$13,2))))</f>
        <v>0</v>
      </c>
      <c r="K418" s="14" t="str">
        <f>IF(SUM(C418:H418)=0,"",IF(T418=0,LOOKUP(C418,Accounts!$A$10:$A$84,Accounts!$B$10:$B$84),"Error!  Invalid Account Number"))</f>
        <v/>
      </c>
      <c r="L418" s="30">
        <f t="shared" si="38"/>
        <v>0</v>
      </c>
      <c r="M418" s="152">
        <f t="shared" si="41"/>
        <v>0</v>
      </c>
      <c r="N418" s="43"/>
      <c r="O418" s="92"/>
      <c r="P418" s="150"/>
      <c r="Q418" s="156">
        <f t="shared" si="43"/>
        <v>0</v>
      </c>
      <c r="R418" s="161">
        <f t="shared" si="40"/>
        <v>0</v>
      </c>
      <c r="S418" s="15">
        <f>SUMIF(Accounts!A$10:A$84,C418,Accounts!A$10:A$84)</f>
        <v>0</v>
      </c>
      <c r="T418" s="15">
        <f t="shared" si="42"/>
        <v>0</v>
      </c>
      <c r="U418" s="15">
        <f t="shared" si="39"/>
        <v>0</v>
      </c>
    </row>
    <row r="419" spans="1:21">
      <c r="A419" s="56"/>
      <c r="B419" s="3"/>
      <c r="C419" s="216"/>
      <c r="D419" s="102"/>
      <c r="E419" s="102"/>
      <c r="F419" s="103"/>
      <c r="G419" s="131"/>
      <c r="H419" s="2"/>
      <c r="I419" s="107">
        <f>IF(F419="",SUMIF(Accounts!$A$10:$A$84,C419,Accounts!$D$10:$D$84),0)</f>
        <v>0</v>
      </c>
      <c r="J419" s="30">
        <f>IF(H419&lt;&gt;"",ROUND(H419*(1-F419-I419),2),IF(SETUP!$C$10&lt;&gt;"Y",0,IF(SUMIF(Accounts!A$10:A$84,C419,Accounts!Q$10:Q$84)=1,0,ROUND((D419-E419)*(1-F419-I419)/SETUP!$C$13,2))))</f>
        <v>0</v>
      </c>
      <c r="K419" s="14" t="str">
        <f>IF(SUM(C419:H419)=0,"",IF(T419=0,LOOKUP(C419,Accounts!$A$10:$A$84,Accounts!$B$10:$B$84),"Error!  Invalid Account Number"))</f>
        <v/>
      </c>
      <c r="L419" s="30">
        <f t="shared" si="38"/>
        <v>0</v>
      </c>
      <c r="M419" s="152">
        <f t="shared" si="41"/>
        <v>0</v>
      </c>
      <c r="N419" s="43"/>
      <c r="O419" s="92"/>
      <c r="P419" s="150"/>
      <c r="Q419" s="156">
        <f t="shared" si="43"/>
        <v>0</v>
      </c>
      <c r="R419" s="161">
        <f t="shared" si="40"/>
        <v>0</v>
      </c>
      <c r="S419" s="15">
        <f>SUMIF(Accounts!A$10:A$84,C419,Accounts!A$10:A$84)</f>
        <v>0</v>
      </c>
      <c r="T419" s="15">
        <f t="shared" si="42"/>
        <v>0</v>
      </c>
      <c r="U419" s="15">
        <f t="shared" si="39"/>
        <v>0</v>
      </c>
    </row>
    <row r="420" spans="1:21">
      <c r="A420" s="56"/>
      <c r="B420" s="3"/>
      <c r="C420" s="216"/>
      <c r="D420" s="102"/>
      <c r="E420" s="102"/>
      <c r="F420" s="103"/>
      <c r="G420" s="131"/>
      <c r="H420" s="2"/>
      <c r="I420" s="107">
        <f>IF(F420="",SUMIF(Accounts!$A$10:$A$84,C420,Accounts!$D$10:$D$84),0)</f>
        <v>0</v>
      </c>
      <c r="J420" s="30">
        <f>IF(H420&lt;&gt;"",ROUND(H420*(1-F420-I420),2),IF(SETUP!$C$10&lt;&gt;"Y",0,IF(SUMIF(Accounts!A$10:A$84,C420,Accounts!Q$10:Q$84)=1,0,ROUND((D420-E420)*(1-F420-I420)/SETUP!$C$13,2))))</f>
        <v>0</v>
      </c>
      <c r="K420" s="14" t="str">
        <f>IF(SUM(C420:H420)=0,"",IF(T420=0,LOOKUP(C420,Accounts!$A$10:$A$84,Accounts!$B$10:$B$84),"Error!  Invalid Account Number"))</f>
        <v/>
      </c>
      <c r="L420" s="30">
        <f t="shared" si="38"/>
        <v>0</v>
      </c>
      <c r="M420" s="152">
        <f t="shared" si="41"/>
        <v>0</v>
      </c>
      <c r="N420" s="43"/>
      <c r="O420" s="92"/>
      <c r="P420" s="150"/>
      <c r="Q420" s="156">
        <f t="shared" si="43"/>
        <v>0</v>
      </c>
      <c r="R420" s="161">
        <f t="shared" si="40"/>
        <v>0</v>
      </c>
      <c r="S420" s="15">
        <f>SUMIF(Accounts!A$10:A$84,C420,Accounts!A$10:A$84)</f>
        <v>0</v>
      </c>
      <c r="T420" s="15">
        <f t="shared" si="42"/>
        <v>0</v>
      </c>
      <c r="U420" s="15">
        <f t="shared" si="39"/>
        <v>0</v>
      </c>
    </row>
    <row r="421" spans="1:21">
      <c r="A421" s="56"/>
      <c r="B421" s="3"/>
      <c r="C421" s="216"/>
      <c r="D421" s="102"/>
      <c r="E421" s="102"/>
      <c r="F421" s="103"/>
      <c r="G421" s="131"/>
      <c r="H421" s="2"/>
      <c r="I421" s="107">
        <f>IF(F421="",SUMIF(Accounts!$A$10:$A$84,C421,Accounts!$D$10:$D$84),0)</f>
        <v>0</v>
      </c>
      <c r="J421" s="30">
        <f>IF(H421&lt;&gt;"",ROUND(H421*(1-F421-I421),2),IF(SETUP!$C$10&lt;&gt;"Y",0,IF(SUMIF(Accounts!A$10:A$84,C421,Accounts!Q$10:Q$84)=1,0,ROUND((D421-E421)*(1-F421-I421)/SETUP!$C$13,2))))</f>
        <v>0</v>
      </c>
      <c r="K421" s="14" t="str">
        <f>IF(SUM(C421:H421)=0,"",IF(T421=0,LOOKUP(C421,Accounts!$A$10:$A$84,Accounts!$B$10:$B$84),"Error!  Invalid Account Number"))</f>
        <v/>
      </c>
      <c r="L421" s="30">
        <f t="shared" si="38"/>
        <v>0</v>
      </c>
      <c r="M421" s="152">
        <f t="shared" si="41"/>
        <v>0</v>
      </c>
      <c r="N421" s="43"/>
      <c r="O421" s="92"/>
      <c r="P421" s="150"/>
      <c r="Q421" s="156">
        <f t="shared" si="43"/>
        <v>0</v>
      </c>
      <c r="R421" s="161">
        <f t="shared" si="40"/>
        <v>0</v>
      </c>
      <c r="S421" s="15">
        <f>SUMIF(Accounts!A$10:A$84,C421,Accounts!A$10:A$84)</f>
        <v>0</v>
      </c>
      <c r="T421" s="15">
        <f t="shared" si="42"/>
        <v>0</v>
      </c>
      <c r="U421" s="15">
        <f t="shared" si="39"/>
        <v>0</v>
      </c>
    </row>
    <row r="422" spans="1:21">
      <c r="A422" s="56"/>
      <c r="B422" s="3"/>
      <c r="C422" s="216"/>
      <c r="D422" s="102"/>
      <c r="E422" s="102"/>
      <c r="F422" s="103"/>
      <c r="G422" s="131"/>
      <c r="H422" s="2"/>
      <c r="I422" s="107">
        <f>IF(F422="",SUMIF(Accounts!$A$10:$A$84,C422,Accounts!$D$10:$D$84),0)</f>
        <v>0</v>
      </c>
      <c r="J422" s="30">
        <f>IF(H422&lt;&gt;"",ROUND(H422*(1-F422-I422),2),IF(SETUP!$C$10&lt;&gt;"Y",0,IF(SUMIF(Accounts!A$10:A$84,C422,Accounts!Q$10:Q$84)=1,0,ROUND((D422-E422)*(1-F422-I422)/SETUP!$C$13,2))))</f>
        <v>0</v>
      </c>
      <c r="K422" s="14" t="str">
        <f>IF(SUM(C422:H422)=0,"",IF(T422=0,LOOKUP(C422,Accounts!$A$10:$A$84,Accounts!$B$10:$B$84),"Error!  Invalid Account Number"))</f>
        <v/>
      </c>
      <c r="L422" s="30">
        <f t="shared" si="38"/>
        <v>0</v>
      </c>
      <c r="M422" s="152">
        <f t="shared" si="41"/>
        <v>0</v>
      </c>
      <c r="N422" s="43"/>
      <c r="O422" s="92"/>
      <c r="P422" s="150"/>
      <c r="Q422" s="156">
        <f t="shared" si="43"/>
        <v>0</v>
      </c>
      <c r="R422" s="161">
        <f t="shared" si="40"/>
        <v>0</v>
      </c>
      <c r="S422" s="15">
        <f>SUMIF(Accounts!A$10:A$84,C422,Accounts!A$10:A$84)</f>
        <v>0</v>
      </c>
      <c r="T422" s="15">
        <f t="shared" si="42"/>
        <v>0</v>
      </c>
      <c r="U422" s="15">
        <f t="shared" si="39"/>
        <v>0</v>
      </c>
    </row>
    <row r="423" spans="1:21">
      <c r="A423" s="56"/>
      <c r="B423" s="3"/>
      <c r="C423" s="216"/>
      <c r="D423" s="102"/>
      <c r="E423" s="102"/>
      <c r="F423" s="103"/>
      <c r="G423" s="131"/>
      <c r="H423" s="2"/>
      <c r="I423" s="107">
        <f>IF(F423="",SUMIF(Accounts!$A$10:$A$84,C423,Accounts!$D$10:$D$84),0)</f>
        <v>0</v>
      </c>
      <c r="J423" s="30">
        <f>IF(H423&lt;&gt;"",ROUND(H423*(1-F423-I423),2),IF(SETUP!$C$10&lt;&gt;"Y",0,IF(SUMIF(Accounts!A$10:A$84,C423,Accounts!Q$10:Q$84)=1,0,ROUND((D423-E423)*(1-F423-I423)/SETUP!$C$13,2))))</f>
        <v>0</v>
      </c>
      <c r="K423" s="14" t="str">
        <f>IF(SUM(C423:H423)=0,"",IF(T423=0,LOOKUP(C423,Accounts!$A$10:$A$84,Accounts!$B$10:$B$84),"Error!  Invalid Account Number"))</f>
        <v/>
      </c>
      <c r="L423" s="30">
        <f t="shared" si="38"/>
        <v>0</v>
      </c>
      <c r="M423" s="152">
        <f t="shared" si="41"/>
        <v>0</v>
      </c>
      <c r="N423" s="43"/>
      <c r="O423" s="92"/>
      <c r="P423" s="150"/>
      <c r="Q423" s="156">
        <f t="shared" si="43"/>
        <v>0</v>
      </c>
      <c r="R423" s="161">
        <f t="shared" si="40"/>
        <v>0</v>
      </c>
      <c r="S423" s="15">
        <f>SUMIF(Accounts!A$10:A$84,C423,Accounts!A$10:A$84)</f>
        <v>0</v>
      </c>
      <c r="T423" s="15">
        <f t="shared" si="42"/>
        <v>0</v>
      </c>
      <c r="U423" s="15">
        <f t="shared" si="39"/>
        <v>0</v>
      </c>
    </row>
    <row r="424" spans="1:21">
      <c r="A424" s="56"/>
      <c r="B424" s="3"/>
      <c r="C424" s="216"/>
      <c r="D424" s="102"/>
      <c r="E424" s="102"/>
      <c r="F424" s="103"/>
      <c r="G424" s="131"/>
      <c r="H424" s="2"/>
      <c r="I424" s="107">
        <f>IF(F424="",SUMIF(Accounts!$A$10:$A$84,C424,Accounts!$D$10:$D$84),0)</f>
        <v>0</v>
      </c>
      <c r="J424" s="30">
        <f>IF(H424&lt;&gt;"",ROUND(H424*(1-F424-I424),2),IF(SETUP!$C$10&lt;&gt;"Y",0,IF(SUMIF(Accounts!A$10:A$84,C424,Accounts!Q$10:Q$84)=1,0,ROUND((D424-E424)*(1-F424-I424)/SETUP!$C$13,2))))</f>
        <v>0</v>
      </c>
      <c r="K424" s="14" t="str">
        <f>IF(SUM(C424:H424)=0,"",IF(T424=0,LOOKUP(C424,Accounts!$A$10:$A$84,Accounts!$B$10:$B$84),"Error!  Invalid Account Number"))</f>
        <v/>
      </c>
      <c r="L424" s="30">
        <f t="shared" si="38"/>
        <v>0</v>
      </c>
      <c r="M424" s="152">
        <f t="shared" si="41"/>
        <v>0</v>
      </c>
      <c r="N424" s="43"/>
      <c r="O424" s="92"/>
      <c r="P424" s="150"/>
      <c r="Q424" s="156">
        <f t="shared" si="43"/>
        <v>0</v>
      </c>
      <c r="R424" s="161">
        <f t="shared" si="40"/>
        <v>0</v>
      </c>
      <c r="S424" s="15">
        <f>SUMIF(Accounts!A$10:A$84,C424,Accounts!A$10:A$84)</f>
        <v>0</v>
      </c>
      <c r="T424" s="15">
        <f t="shared" si="42"/>
        <v>0</v>
      </c>
      <c r="U424" s="15">
        <f t="shared" si="39"/>
        <v>0</v>
      </c>
    </row>
    <row r="425" spans="1:21">
      <c r="A425" s="56"/>
      <c r="B425" s="3"/>
      <c r="C425" s="216"/>
      <c r="D425" s="102"/>
      <c r="E425" s="102"/>
      <c r="F425" s="103"/>
      <c r="G425" s="131"/>
      <c r="H425" s="2"/>
      <c r="I425" s="107">
        <f>IF(F425="",SUMIF(Accounts!$A$10:$A$84,C425,Accounts!$D$10:$D$84),0)</f>
        <v>0</v>
      </c>
      <c r="J425" s="30">
        <f>IF(H425&lt;&gt;"",ROUND(H425*(1-F425-I425),2),IF(SETUP!$C$10&lt;&gt;"Y",0,IF(SUMIF(Accounts!A$10:A$84,C425,Accounts!Q$10:Q$84)=1,0,ROUND((D425-E425)*(1-F425-I425)/SETUP!$C$13,2))))</f>
        <v>0</v>
      </c>
      <c r="K425" s="14" t="str">
        <f>IF(SUM(C425:H425)=0,"",IF(T425=0,LOOKUP(C425,Accounts!$A$10:$A$84,Accounts!$B$10:$B$84),"Error!  Invalid Account Number"))</f>
        <v/>
      </c>
      <c r="L425" s="30">
        <f t="shared" si="38"/>
        <v>0</v>
      </c>
      <c r="M425" s="152">
        <f t="shared" si="41"/>
        <v>0</v>
      </c>
      <c r="N425" s="43"/>
      <c r="O425" s="92"/>
      <c r="P425" s="150"/>
      <c r="Q425" s="156">
        <f t="shared" si="43"/>
        <v>0</v>
      </c>
      <c r="R425" s="161">
        <f t="shared" si="40"/>
        <v>0</v>
      </c>
      <c r="S425" s="15">
        <f>SUMIF(Accounts!A$10:A$84,C425,Accounts!A$10:A$84)</f>
        <v>0</v>
      </c>
      <c r="T425" s="15">
        <f t="shared" si="42"/>
        <v>0</v>
      </c>
      <c r="U425" s="15">
        <f t="shared" si="39"/>
        <v>0</v>
      </c>
    </row>
    <row r="426" spans="1:21">
      <c r="A426" s="56"/>
      <c r="B426" s="3"/>
      <c r="C426" s="216"/>
      <c r="D426" s="102"/>
      <c r="E426" s="102"/>
      <c r="F426" s="103"/>
      <c r="G426" s="131"/>
      <c r="H426" s="2"/>
      <c r="I426" s="107">
        <f>IF(F426="",SUMIF(Accounts!$A$10:$A$84,C426,Accounts!$D$10:$D$84),0)</f>
        <v>0</v>
      </c>
      <c r="J426" s="30">
        <f>IF(H426&lt;&gt;"",ROUND(H426*(1-F426-I426),2),IF(SETUP!$C$10&lt;&gt;"Y",0,IF(SUMIF(Accounts!A$10:A$84,C426,Accounts!Q$10:Q$84)=1,0,ROUND((D426-E426)*(1-F426-I426)/SETUP!$C$13,2))))</f>
        <v>0</v>
      </c>
      <c r="K426" s="14" t="str">
        <f>IF(SUM(C426:H426)=0,"",IF(T426=0,LOOKUP(C426,Accounts!$A$10:$A$84,Accounts!$B$10:$B$84),"Error!  Invalid Account Number"))</f>
        <v/>
      </c>
      <c r="L426" s="30">
        <f t="shared" si="38"/>
        <v>0</v>
      </c>
      <c r="M426" s="152">
        <f t="shared" si="41"/>
        <v>0</v>
      </c>
      <c r="N426" s="43"/>
      <c r="O426" s="92"/>
      <c r="P426" s="150"/>
      <c r="Q426" s="156">
        <f t="shared" si="43"/>
        <v>0</v>
      </c>
      <c r="R426" s="161">
        <f t="shared" si="40"/>
        <v>0</v>
      </c>
      <c r="S426" s="15">
        <f>SUMIF(Accounts!A$10:A$84,C426,Accounts!A$10:A$84)</f>
        <v>0</v>
      </c>
      <c r="T426" s="15">
        <f t="shared" si="42"/>
        <v>0</v>
      </c>
      <c r="U426" s="15">
        <f t="shared" si="39"/>
        <v>0</v>
      </c>
    </row>
    <row r="427" spans="1:21">
      <c r="A427" s="56"/>
      <c r="B427" s="3"/>
      <c r="C427" s="216"/>
      <c r="D427" s="102"/>
      <c r="E427" s="102"/>
      <c r="F427" s="103"/>
      <c r="G427" s="131"/>
      <c r="H427" s="2"/>
      <c r="I427" s="107">
        <f>IF(F427="",SUMIF(Accounts!$A$10:$A$84,C427,Accounts!$D$10:$D$84),0)</f>
        <v>0</v>
      </c>
      <c r="J427" s="30">
        <f>IF(H427&lt;&gt;"",ROUND(H427*(1-F427-I427),2),IF(SETUP!$C$10&lt;&gt;"Y",0,IF(SUMIF(Accounts!A$10:A$84,C427,Accounts!Q$10:Q$84)=1,0,ROUND((D427-E427)*(1-F427-I427)/SETUP!$C$13,2))))</f>
        <v>0</v>
      </c>
      <c r="K427" s="14" t="str">
        <f>IF(SUM(C427:H427)=0,"",IF(T427=0,LOOKUP(C427,Accounts!$A$10:$A$84,Accounts!$B$10:$B$84),"Error!  Invalid Account Number"))</f>
        <v/>
      </c>
      <c r="L427" s="30">
        <f t="shared" si="38"/>
        <v>0</v>
      </c>
      <c r="M427" s="152">
        <f t="shared" si="41"/>
        <v>0</v>
      </c>
      <c r="N427" s="43"/>
      <c r="O427" s="92"/>
      <c r="P427" s="150"/>
      <c r="Q427" s="156">
        <f t="shared" si="43"/>
        <v>0</v>
      </c>
      <c r="R427" s="161">
        <f t="shared" si="40"/>
        <v>0</v>
      </c>
      <c r="S427" s="15">
        <f>SUMIF(Accounts!A$10:A$84,C427,Accounts!A$10:A$84)</f>
        <v>0</v>
      </c>
      <c r="T427" s="15">
        <f t="shared" si="42"/>
        <v>0</v>
      </c>
      <c r="U427" s="15">
        <f t="shared" si="39"/>
        <v>0</v>
      </c>
    </row>
    <row r="428" spans="1:21">
      <c r="A428" s="56"/>
      <c r="B428" s="3"/>
      <c r="C428" s="216"/>
      <c r="D428" s="102"/>
      <c r="E428" s="102"/>
      <c r="F428" s="103"/>
      <c r="G428" s="131"/>
      <c r="H428" s="2"/>
      <c r="I428" s="107">
        <f>IF(F428="",SUMIF(Accounts!$A$10:$A$84,C428,Accounts!$D$10:$D$84),0)</f>
        <v>0</v>
      </c>
      <c r="J428" s="30">
        <f>IF(H428&lt;&gt;"",ROUND(H428*(1-F428-I428),2),IF(SETUP!$C$10&lt;&gt;"Y",0,IF(SUMIF(Accounts!A$10:A$84,C428,Accounts!Q$10:Q$84)=1,0,ROUND((D428-E428)*(1-F428-I428)/SETUP!$C$13,2))))</f>
        <v>0</v>
      </c>
      <c r="K428" s="14" t="str">
        <f>IF(SUM(C428:H428)=0,"",IF(T428=0,LOOKUP(C428,Accounts!$A$10:$A$84,Accounts!$B$10:$B$84),"Error!  Invalid Account Number"))</f>
        <v/>
      </c>
      <c r="L428" s="30">
        <f t="shared" si="38"/>
        <v>0</v>
      </c>
      <c r="M428" s="152">
        <f t="shared" si="41"/>
        <v>0</v>
      </c>
      <c r="N428" s="43"/>
      <c r="O428" s="92"/>
      <c r="P428" s="150"/>
      <c r="Q428" s="156">
        <f t="shared" si="43"/>
        <v>0</v>
      </c>
      <c r="R428" s="161">
        <f t="shared" si="40"/>
        <v>0</v>
      </c>
      <c r="S428" s="15">
        <f>SUMIF(Accounts!A$10:A$84,C428,Accounts!A$10:A$84)</f>
        <v>0</v>
      </c>
      <c r="T428" s="15">
        <f t="shared" si="42"/>
        <v>0</v>
      </c>
      <c r="U428" s="15">
        <f t="shared" si="39"/>
        <v>0</v>
      </c>
    </row>
    <row r="429" spans="1:21">
      <c r="A429" s="56"/>
      <c r="B429" s="3"/>
      <c r="C429" s="216"/>
      <c r="D429" s="102"/>
      <c r="E429" s="102"/>
      <c r="F429" s="103"/>
      <c r="G429" s="131"/>
      <c r="H429" s="2"/>
      <c r="I429" s="107">
        <f>IF(F429="",SUMIF(Accounts!$A$10:$A$84,C429,Accounts!$D$10:$D$84),0)</f>
        <v>0</v>
      </c>
      <c r="J429" s="30">
        <f>IF(H429&lt;&gt;"",ROUND(H429*(1-F429-I429),2),IF(SETUP!$C$10&lt;&gt;"Y",0,IF(SUMIF(Accounts!A$10:A$84,C429,Accounts!Q$10:Q$84)=1,0,ROUND((D429-E429)*(1-F429-I429)/SETUP!$C$13,2))))</f>
        <v>0</v>
      </c>
      <c r="K429" s="14" t="str">
        <f>IF(SUM(C429:H429)=0,"",IF(T429=0,LOOKUP(C429,Accounts!$A$10:$A$84,Accounts!$B$10:$B$84),"Error!  Invalid Account Number"))</f>
        <v/>
      </c>
      <c r="L429" s="30">
        <f t="shared" si="38"/>
        <v>0</v>
      </c>
      <c r="M429" s="152">
        <f t="shared" si="41"/>
        <v>0</v>
      </c>
      <c r="N429" s="43"/>
      <c r="O429" s="92"/>
      <c r="P429" s="150"/>
      <c r="Q429" s="156">
        <f t="shared" si="43"/>
        <v>0</v>
      </c>
      <c r="R429" s="161">
        <f t="shared" si="40"/>
        <v>0</v>
      </c>
      <c r="S429" s="15">
        <f>SUMIF(Accounts!A$10:A$84,C429,Accounts!A$10:A$84)</f>
        <v>0</v>
      </c>
      <c r="T429" s="15">
        <f t="shared" si="42"/>
        <v>0</v>
      </c>
      <c r="U429" s="15">
        <f t="shared" si="39"/>
        <v>0</v>
      </c>
    </row>
    <row r="430" spans="1:21">
      <c r="A430" s="56"/>
      <c r="B430" s="3"/>
      <c r="C430" s="216"/>
      <c r="D430" s="102"/>
      <c r="E430" s="102"/>
      <c r="F430" s="103"/>
      <c r="G430" s="131"/>
      <c r="H430" s="2"/>
      <c r="I430" s="107">
        <f>IF(F430="",SUMIF(Accounts!$A$10:$A$84,C430,Accounts!$D$10:$D$84),0)</f>
        <v>0</v>
      </c>
      <c r="J430" s="30">
        <f>IF(H430&lt;&gt;"",ROUND(H430*(1-F430-I430),2),IF(SETUP!$C$10&lt;&gt;"Y",0,IF(SUMIF(Accounts!A$10:A$84,C430,Accounts!Q$10:Q$84)=1,0,ROUND((D430-E430)*(1-F430-I430)/SETUP!$C$13,2))))</f>
        <v>0</v>
      </c>
      <c r="K430" s="14" t="str">
        <f>IF(SUM(C430:H430)=0,"",IF(T430=0,LOOKUP(C430,Accounts!$A$10:$A$84,Accounts!$B$10:$B$84),"Error!  Invalid Account Number"))</f>
        <v/>
      </c>
      <c r="L430" s="30">
        <f t="shared" si="38"/>
        <v>0</v>
      </c>
      <c r="M430" s="152">
        <f t="shared" si="41"/>
        <v>0</v>
      </c>
      <c r="N430" s="43"/>
      <c r="O430" s="92"/>
      <c r="P430" s="150"/>
      <c r="Q430" s="156">
        <f t="shared" si="43"/>
        <v>0</v>
      </c>
      <c r="R430" s="161">
        <f t="shared" si="40"/>
        <v>0</v>
      </c>
      <c r="S430" s="15">
        <f>SUMIF(Accounts!A$10:A$84,C430,Accounts!A$10:A$84)</f>
        <v>0</v>
      </c>
      <c r="T430" s="15">
        <f t="shared" si="42"/>
        <v>0</v>
      </c>
      <c r="U430" s="15">
        <f t="shared" si="39"/>
        <v>0</v>
      </c>
    </row>
    <row r="431" spans="1:21">
      <c r="A431" s="56"/>
      <c r="B431" s="3"/>
      <c r="C431" s="216"/>
      <c r="D431" s="102"/>
      <c r="E431" s="102"/>
      <c r="F431" s="103"/>
      <c r="G431" s="131"/>
      <c r="H431" s="2"/>
      <c r="I431" s="107">
        <f>IF(F431="",SUMIF(Accounts!$A$10:$A$84,C431,Accounts!$D$10:$D$84),0)</f>
        <v>0</v>
      </c>
      <c r="J431" s="30">
        <f>IF(H431&lt;&gt;"",ROUND(H431*(1-F431-I431),2),IF(SETUP!$C$10&lt;&gt;"Y",0,IF(SUMIF(Accounts!A$10:A$84,C431,Accounts!Q$10:Q$84)=1,0,ROUND((D431-E431)*(1-F431-I431)/SETUP!$C$13,2))))</f>
        <v>0</v>
      </c>
      <c r="K431" s="14" t="str">
        <f>IF(SUM(C431:H431)=0,"",IF(T431=0,LOOKUP(C431,Accounts!$A$10:$A$84,Accounts!$B$10:$B$84),"Error!  Invalid Account Number"))</f>
        <v/>
      </c>
      <c r="L431" s="30">
        <f t="shared" si="38"/>
        <v>0</v>
      </c>
      <c r="M431" s="152">
        <f t="shared" si="41"/>
        <v>0</v>
      </c>
      <c r="N431" s="43"/>
      <c r="O431" s="92"/>
      <c r="P431" s="150"/>
      <c r="Q431" s="156">
        <f t="shared" si="43"/>
        <v>0</v>
      </c>
      <c r="R431" s="161">
        <f t="shared" si="40"/>
        <v>0</v>
      </c>
      <c r="S431" s="15">
        <f>SUMIF(Accounts!A$10:A$84,C431,Accounts!A$10:A$84)</f>
        <v>0</v>
      </c>
      <c r="T431" s="15">
        <f t="shared" si="42"/>
        <v>0</v>
      </c>
      <c r="U431" s="15">
        <f t="shared" si="39"/>
        <v>0</v>
      </c>
    </row>
    <row r="432" spans="1:21">
      <c r="A432" s="56"/>
      <c r="B432" s="3"/>
      <c r="C432" s="216"/>
      <c r="D432" s="102"/>
      <c r="E432" s="102"/>
      <c r="F432" s="103"/>
      <c r="G432" s="131"/>
      <c r="H432" s="2"/>
      <c r="I432" s="107">
        <f>IF(F432="",SUMIF(Accounts!$A$10:$A$84,C432,Accounts!$D$10:$D$84),0)</f>
        <v>0</v>
      </c>
      <c r="J432" s="30">
        <f>IF(H432&lt;&gt;"",ROUND(H432*(1-F432-I432),2),IF(SETUP!$C$10&lt;&gt;"Y",0,IF(SUMIF(Accounts!A$10:A$84,C432,Accounts!Q$10:Q$84)=1,0,ROUND((D432-E432)*(1-F432-I432)/SETUP!$C$13,2))))</f>
        <v>0</v>
      </c>
      <c r="K432" s="14" t="str">
        <f>IF(SUM(C432:H432)=0,"",IF(T432=0,LOOKUP(C432,Accounts!$A$10:$A$84,Accounts!$B$10:$B$84),"Error!  Invalid Account Number"))</f>
        <v/>
      </c>
      <c r="L432" s="30">
        <f t="shared" si="38"/>
        <v>0</v>
      </c>
      <c r="M432" s="152">
        <f t="shared" si="41"/>
        <v>0</v>
      </c>
      <c r="N432" s="43"/>
      <c r="O432" s="92"/>
      <c r="P432" s="150"/>
      <c r="Q432" s="156">
        <f t="shared" si="43"/>
        <v>0</v>
      </c>
      <c r="R432" s="161">
        <f t="shared" si="40"/>
        <v>0</v>
      </c>
      <c r="S432" s="15">
        <f>SUMIF(Accounts!A$10:A$84,C432,Accounts!A$10:A$84)</f>
        <v>0</v>
      </c>
      <c r="T432" s="15">
        <f t="shared" si="42"/>
        <v>0</v>
      </c>
      <c r="U432" s="15">
        <f t="shared" si="39"/>
        <v>0</v>
      </c>
    </row>
    <row r="433" spans="1:21">
      <c r="A433" s="56"/>
      <c r="B433" s="3"/>
      <c r="C433" s="216"/>
      <c r="D433" s="102"/>
      <c r="E433" s="102"/>
      <c r="F433" s="103"/>
      <c r="G433" s="131"/>
      <c r="H433" s="2"/>
      <c r="I433" s="107">
        <f>IF(F433="",SUMIF(Accounts!$A$10:$A$84,C433,Accounts!$D$10:$D$84),0)</f>
        <v>0</v>
      </c>
      <c r="J433" s="30">
        <f>IF(H433&lt;&gt;"",ROUND(H433*(1-F433-I433),2),IF(SETUP!$C$10&lt;&gt;"Y",0,IF(SUMIF(Accounts!A$10:A$84,C433,Accounts!Q$10:Q$84)=1,0,ROUND((D433-E433)*(1-F433-I433)/SETUP!$C$13,2))))</f>
        <v>0</v>
      </c>
      <c r="K433" s="14" t="str">
        <f>IF(SUM(C433:H433)=0,"",IF(T433=0,LOOKUP(C433,Accounts!$A$10:$A$84,Accounts!$B$10:$B$84),"Error!  Invalid Account Number"))</f>
        <v/>
      </c>
      <c r="L433" s="30">
        <f t="shared" si="38"/>
        <v>0</v>
      </c>
      <c r="M433" s="152">
        <f t="shared" si="41"/>
        <v>0</v>
      </c>
      <c r="N433" s="43"/>
      <c r="O433" s="92"/>
      <c r="P433" s="150"/>
      <c r="Q433" s="156">
        <f t="shared" si="43"/>
        <v>0</v>
      </c>
      <c r="R433" s="161">
        <f t="shared" si="40"/>
        <v>0</v>
      </c>
      <c r="S433" s="15">
        <f>SUMIF(Accounts!A$10:A$84,C433,Accounts!A$10:A$84)</f>
        <v>0</v>
      </c>
      <c r="T433" s="15">
        <f t="shared" si="42"/>
        <v>0</v>
      </c>
      <c r="U433" s="15">
        <f t="shared" si="39"/>
        <v>0</v>
      </c>
    </row>
    <row r="434" spans="1:21">
      <c r="A434" s="56"/>
      <c r="B434" s="3"/>
      <c r="C434" s="216"/>
      <c r="D434" s="102"/>
      <c r="E434" s="102"/>
      <c r="F434" s="103"/>
      <c r="G434" s="131"/>
      <c r="H434" s="2"/>
      <c r="I434" s="107">
        <f>IF(F434="",SUMIF(Accounts!$A$10:$A$84,C434,Accounts!$D$10:$D$84),0)</f>
        <v>0</v>
      </c>
      <c r="J434" s="30">
        <f>IF(H434&lt;&gt;"",ROUND(H434*(1-F434-I434),2),IF(SETUP!$C$10&lt;&gt;"Y",0,IF(SUMIF(Accounts!A$10:A$84,C434,Accounts!Q$10:Q$84)=1,0,ROUND((D434-E434)*(1-F434-I434)/SETUP!$C$13,2))))</f>
        <v>0</v>
      </c>
      <c r="K434" s="14" t="str">
        <f>IF(SUM(C434:H434)=0,"",IF(T434=0,LOOKUP(C434,Accounts!$A$10:$A$84,Accounts!$B$10:$B$84),"Error!  Invalid Account Number"))</f>
        <v/>
      </c>
      <c r="L434" s="30">
        <f t="shared" si="38"/>
        <v>0</v>
      </c>
      <c r="M434" s="152">
        <f t="shared" si="41"/>
        <v>0</v>
      </c>
      <c r="N434" s="43"/>
      <c r="O434" s="92"/>
      <c r="P434" s="150"/>
      <c r="Q434" s="156">
        <f t="shared" si="43"/>
        <v>0</v>
      </c>
      <c r="R434" s="161">
        <f t="shared" si="40"/>
        <v>0</v>
      </c>
      <c r="S434" s="15">
        <f>SUMIF(Accounts!A$10:A$84,C434,Accounts!A$10:A$84)</f>
        <v>0</v>
      </c>
      <c r="T434" s="15">
        <f t="shared" si="42"/>
        <v>0</v>
      </c>
      <c r="U434" s="15">
        <f t="shared" si="39"/>
        <v>0</v>
      </c>
    </row>
    <row r="435" spans="1:21">
      <c r="A435" s="56"/>
      <c r="B435" s="3"/>
      <c r="C435" s="216"/>
      <c r="D435" s="102"/>
      <c r="E435" s="102"/>
      <c r="F435" s="103"/>
      <c r="G435" s="131"/>
      <c r="H435" s="2"/>
      <c r="I435" s="107">
        <f>IF(F435="",SUMIF(Accounts!$A$10:$A$84,C435,Accounts!$D$10:$D$84),0)</f>
        <v>0</v>
      </c>
      <c r="J435" s="30">
        <f>IF(H435&lt;&gt;"",ROUND(H435*(1-F435-I435),2),IF(SETUP!$C$10&lt;&gt;"Y",0,IF(SUMIF(Accounts!A$10:A$84,C435,Accounts!Q$10:Q$84)=1,0,ROUND((D435-E435)*(1-F435-I435)/SETUP!$C$13,2))))</f>
        <v>0</v>
      </c>
      <c r="K435" s="14" t="str">
        <f>IF(SUM(C435:H435)=0,"",IF(T435=0,LOOKUP(C435,Accounts!$A$10:$A$84,Accounts!$B$10:$B$84),"Error!  Invalid Account Number"))</f>
        <v/>
      </c>
      <c r="L435" s="30">
        <f t="shared" si="38"/>
        <v>0</v>
      </c>
      <c r="M435" s="152">
        <f t="shared" si="41"/>
        <v>0</v>
      </c>
      <c r="N435" s="43"/>
      <c r="O435" s="92"/>
      <c r="P435" s="150"/>
      <c r="Q435" s="156">
        <f t="shared" si="43"/>
        <v>0</v>
      </c>
      <c r="R435" s="161">
        <f t="shared" si="40"/>
        <v>0</v>
      </c>
      <c r="S435" s="15">
        <f>SUMIF(Accounts!A$10:A$84,C435,Accounts!A$10:A$84)</f>
        <v>0</v>
      </c>
      <c r="T435" s="15">
        <f t="shared" si="42"/>
        <v>0</v>
      </c>
      <c r="U435" s="15">
        <f t="shared" si="39"/>
        <v>0</v>
      </c>
    </row>
    <row r="436" spans="1:21">
      <c r="A436" s="56"/>
      <c r="B436" s="3"/>
      <c r="C436" s="216"/>
      <c r="D436" s="102"/>
      <c r="E436" s="102"/>
      <c r="F436" s="103"/>
      <c r="G436" s="131"/>
      <c r="H436" s="2"/>
      <c r="I436" s="107">
        <f>IF(F436="",SUMIF(Accounts!$A$10:$A$84,C436,Accounts!$D$10:$D$84),0)</f>
        <v>0</v>
      </c>
      <c r="J436" s="30">
        <f>IF(H436&lt;&gt;"",ROUND(H436*(1-F436-I436),2),IF(SETUP!$C$10&lt;&gt;"Y",0,IF(SUMIF(Accounts!A$10:A$84,C436,Accounts!Q$10:Q$84)=1,0,ROUND((D436-E436)*(1-F436-I436)/SETUP!$C$13,2))))</f>
        <v>0</v>
      </c>
      <c r="K436" s="14" t="str">
        <f>IF(SUM(C436:H436)=0,"",IF(T436=0,LOOKUP(C436,Accounts!$A$10:$A$84,Accounts!$B$10:$B$84),"Error!  Invalid Account Number"))</f>
        <v/>
      </c>
      <c r="L436" s="30">
        <f t="shared" si="38"/>
        <v>0</v>
      </c>
      <c r="M436" s="152">
        <f t="shared" si="41"/>
        <v>0</v>
      </c>
      <c r="N436" s="43"/>
      <c r="O436" s="92"/>
      <c r="P436" s="150"/>
      <c r="Q436" s="156">
        <f t="shared" si="43"/>
        <v>0</v>
      </c>
      <c r="R436" s="161">
        <f t="shared" si="40"/>
        <v>0</v>
      </c>
      <c r="S436" s="15">
        <f>SUMIF(Accounts!A$10:A$84,C436,Accounts!A$10:A$84)</f>
        <v>0</v>
      </c>
      <c r="T436" s="15">
        <f t="shared" si="42"/>
        <v>0</v>
      </c>
      <c r="U436" s="15">
        <f t="shared" si="39"/>
        <v>0</v>
      </c>
    </row>
    <row r="437" spans="1:21">
      <c r="A437" s="56"/>
      <c r="B437" s="3"/>
      <c r="C437" s="216"/>
      <c r="D437" s="102"/>
      <c r="E437" s="102"/>
      <c r="F437" s="103"/>
      <c r="G437" s="131"/>
      <c r="H437" s="2"/>
      <c r="I437" s="107">
        <f>IF(F437="",SUMIF(Accounts!$A$10:$A$84,C437,Accounts!$D$10:$D$84),0)</f>
        <v>0</v>
      </c>
      <c r="J437" s="30">
        <f>IF(H437&lt;&gt;"",ROUND(H437*(1-F437-I437),2),IF(SETUP!$C$10&lt;&gt;"Y",0,IF(SUMIF(Accounts!A$10:A$84,C437,Accounts!Q$10:Q$84)=1,0,ROUND((D437-E437)*(1-F437-I437)/SETUP!$C$13,2))))</f>
        <v>0</v>
      </c>
      <c r="K437" s="14" t="str">
        <f>IF(SUM(C437:H437)=0,"",IF(T437=0,LOOKUP(C437,Accounts!$A$10:$A$84,Accounts!$B$10:$B$84),"Error!  Invalid Account Number"))</f>
        <v/>
      </c>
      <c r="L437" s="30">
        <f t="shared" si="38"/>
        <v>0</v>
      </c>
      <c r="M437" s="152">
        <f t="shared" si="41"/>
        <v>0</v>
      </c>
      <c r="N437" s="43"/>
      <c r="O437" s="92"/>
      <c r="P437" s="150"/>
      <c r="Q437" s="156">
        <f t="shared" si="43"/>
        <v>0</v>
      </c>
      <c r="R437" s="161">
        <f t="shared" si="40"/>
        <v>0</v>
      </c>
      <c r="S437" s="15">
        <f>SUMIF(Accounts!A$10:A$84,C437,Accounts!A$10:A$84)</f>
        <v>0</v>
      </c>
      <c r="T437" s="15">
        <f t="shared" si="42"/>
        <v>0</v>
      </c>
      <c r="U437" s="15">
        <f t="shared" si="39"/>
        <v>0</v>
      </c>
    </row>
    <row r="438" spans="1:21">
      <c r="A438" s="56"/>
      <c r="B438" s="3"/>
      <c r="C438" s="216"/>
      <c r="D438" s="102"/>
      <c r="E438" s="102"/>
      <c r="F438" s="103"/>
      <c r="G438" s="131"/>
      <c r="H438" s="2"/>
      <c r="I438" s="107">
        <f>IF(F438="",SUMIF(Accounts!$A$10:$A$84,C438,Accounts!$D$10:$D$84),0)</f>
        <v>0</v>
      </c>
      <c r="J438" s="30">
        <f>IF(H438&lt;&gt;"",ROUND(H438*(1-F438-I438),2),IF(SETUP!$C$10&lt;&gt;"Y",0,IF(SUMIF(Accounts!A$10:A$84,C438,Accounts!Q$10:Q$84)=1,0,ROUND((D438-E438)*(1-F438-I438)/SETUP!$C$13,2))))</f>
        <v>0</v>
      </c>
      <c r="K438" s="14" t="str">
        <f>IF(SUM(C438:H438)=0,"",IF(T438=0,LOOKUP(C438,Accounts!$A$10:$A$84,Accounts!$B$10:$B$84),"Error!  Invalid Account Number"))</f>
        <v/>
      </c>
      <c r="L438" s="30">
        <f t="shared" si="38"/>
        <v>0</v>
      </c>
      <c r="M438" s="152">
        <f t="shared" si="41"/>
        <v>0</v>
      </c>
      <c r="N438" s="43"/>
      <c r="O438" s="92"/>
      <c r="P438" s="150"/>
      <c r="Q438" s="156">
        <f t="shared" si="43"/>
        <v>0</v>
      </c>
      <c r="R438" s="161">
        <f t="shared" si="40"/>
        <v>0</v>
      </c>
      <c r="S438" s="15">
        <f>SUMIF(Accounts!A$10:A$84,C438,Accounts!A$10:A$84)</f>
        <v>0</v>
      </c>
      <c r="T438" s="15">
        <f t="shared" si="42"/>
        <v>0</v>
      </c>
      <c r="U438" s="15">
        <f t="shared" si="39"/>
        <v>0</v>
      </c>
    </row>
    <row r="439" spans="1:21">
      <c r="A439" s="56"/>
      <c r="B439" s="3"/>
      <c r="C439" s="216"/>
      <c r="D439" s="102"/>
      <c r="E439" s="102"/>
      <c r="F439" s="103"/>
      <c r="G439" s="131"/>
      <c r="H439" s="2"/>
      <c r="I439" s="107">
        <f>IF(F439="",SUMIF(Accounts!$A$10:$A$84,C439,Accounts!$D$10:$D$84),0)</f>
        <v>0</v>
      </c>
      <c r="J439" s="30">
        <f>IF(H439&lt;&gt;"",ROUND(H439*(1-F439-I439),2),IF(SETUP!$C$10&lt;&gt;"Y",0,IF(SUMIF(Accounts!A$10:A$84,C439,Accounts!Q$10:Q$84)=1,0,ROUND((D439-E439)*(1-F439-I439)/SETUP!$C$13,2))))</f>
        <v>0</v>
      </c>
      <c r="K439" s="14" t="str">
        <f>IF(SUM(C439:H439)=0,"",IF(T439=0,LOOKUP(C439,Accounts!$A$10:$A$84,Accounts!$B$10:$B$84),"Error!  Invalid Account Number"))</f>
        <v/>
      </c>
      <c r="L439" s="30">
        <f t="shared" si="38"/>
        <v>0</v>
      </c>
      <c r="M439" s="152">
        <f t="shared" si="41"/>
        <v>0</v>
      </c>
      <c r="N439" s="43"/>
      <c r="O439" s="92"/>
      <c r="P439" s="150"/>
      <c r="Q439" s="156">
        <f t="shared" si="43"/>
        <v>0</v>
      </c>
      <c r="R439" s="161">
        <f t="shared" si="40"/>
        <v>0</v>
      </c>
      <c r="S439" s="15">
        <f>SUMIF(Accounts!A$10:A$84,C439,Accounts!A$10:A$84)</f>
        <v>0</v>
      </c>
      <c r="T439" s="15">
        <f t="shared" si="42"/>
        <v>0</v>
      </c>
      <c r="U439" s="15">
        <f t="shared" si="39"/>
        <v>0</v>
      </c>
    </row>
    <row r="440" spans="1:21">
      <c r="A440" s="56"/>
      <c r="B440" s="3"/>
      <c r="C440" s="216"/>
      <c r="D440" s="102"/>
      <c r="E440" s="102"/>
      <c r="F440" s="103"/>
      <c r="G440" s="131"/>
      <c r="H440" s="2"/>
      <c r="I440" s="107">
        <f>IF(F440="",SUMIF(Accounts!$A$10:$A$84,C440,Accounts!$D$10:$D$84),0)</f>
        <v>0</v>
      </c>
      <c r="J440" s="30">
        <f>IF(H440&lt;&gt;"",ROUND(H440*(1-F440-I440),2),IF(SETUP!$C$10&lt;&gt;"Y",0,IF(SUMIF(Accounts!A$10:A$84,C440,Accounts!Q$10:Q$84)=1,0,ROUND((D440-E440)*(1-F440-I440)/SETUP!$C$13,2))))</f>
        <v>0</v>
      </c>
      <c r="K440" s="14" t="str">
        <f>IF(SUM(C440:H440)=0,"",IF(T440=0,LOOKUP(C440,Accounts!$A$10:$A$84,Accounts!$B$10:$B$84),"Error!  Invalid Account Number"))</f>
        <v/>
      </c>
      <c r="L440" s="30">
        <f t="shared" si="38"/>
        <v>0</v>
      </c>
      <c r="M440" s="152">
        <f t="shared" si="41"/>
        <v>0</v>
      </c>
      <c r="N440" s="43"/>
      <c r="O440" s="92"/>
      <c r="P440" s="150"/>
      <c r="Q440" s="156">
        <f t="shared" si="43"/>
        <v>0</v>
      </c>
      <c r="R440" s="161">
        <f t="shared" si="40"/>
        <v>0</v>
      </c>
      <c r="S440" s="15">
        <f>SUMIF(Accounts!A$10:A$84,C440,Accounts!A$10:A$84)</f>
        <v>0</v>
      </c>
      <c r="T440" s="15">
        <f t="shared" si="42"/>
        <v>0</v>
      </c>
      <c r="U440" s="15">
        <f t="shared" si="39"/>
        <v>0</v>
      </c>
    </row>
    <row r="441" spans="1:21">
      <c r="A441" s="56"/>
      <c r="B441" s="3"/>
      <c r="C441" s="216"/>
      <c r="D441" s="102"/>
      <c r="E441" s="102"/>
      <c r="F441" s="103"/>
      <c r="G441" s="131"/>
      <c r="H441" s="2"/>
      <c r="I441" s="107">
        <f>IF(F441="",SUMIF(Accounts!$A$10:$A$84,C441,Accounts!$D$10:$D$84),0)</f>
        <v>0</v>
      </c>
      <c r="J441" s="30">
        <f>IF(H441&lt;&gt;"",ROUND(H441*(1-F441-I441),2),IF(SETUP!$C$10&lt;&gt;"Y",0,IF(SUMIF(Accounts!A$10:A$84,C441,Accounts!Q$10:Q$84)=1,0,ROUND((D441-E441)*(1-F441-I441)/SETUP!$C$13,2))))</f>
        <v>0</v>
      </c>
      <c r="K441" s="14" t="str">
        <f>IF(SUM(C441:H441)=0,"",IF(T441=0,LOOKUP(C441,Accounts!$A$10:$A$84,Accounts!$B$10:$B$84),"Error!  Invalid Account Number"))</f>
        <v/>
      </c>
      <c r="L441" s="30">
        <f t="shared" si="38"/>
        <v>0</v>
      </c>
      <c r="M441" s="152">
        <f t="shared" si="41"/>
        <v>0</v>
      </c>
      <c r="N441" s="43"/>
      <c r="O441" s="92"/>
      <c r="P441" s="150"/>
      <c r="Q441" s="156">
        <f t="shared" si="43"/>
        <v>0</v>
      </c>
      <c r="R441" s="161">
        <f t="shared" si="40"/>
        <v>0</v>
      </c>
      <c r="S441" s="15">
        <f>SUMIF(Accounts!A$10:A$84,C441,Accounts!A$10:A$84)</f>
        <v>0</v>
      </c>
      <c r="T441" s="15">
        <f t="shared" si="42"/>
        <v>0</v>
      </c>
      <c r="U441" s="15">
        <f t="shared" si="39"/>
        <v>0</v>
      </c>
    </row>
    <row r="442" spans="1:21">
      <c r="A442" s="56"/>
      <c r="B442" s="3"/>
      <c r="C442" s="216"/>
      <c r="D442" s="102"/>
      <c r="E442" s="102"/>
      <c r="F442" s="103"/>
      <c r="G442" s="131"/>
      <c r="H442" s="2"/>
      <c r="I442" s="107">
        <f>IF(F442="",SUMIF(Accounts!$A$10:$A$84,C442,Accounts!$D$10:$D$84),0)</f>
        <v>0</v>
      </c>
      <c r="J442" s="30">
        <f>IF(H442&lt;&gt;"",ROUND(H442*(1-F442-I442),2),IF(SETUP!$C$10&lt;&gt;"Y",0,IF(SUMIF(Accounts!A$10:A$84,C442,Accounts!Q$10:Q$84)=1,0,ROUND((D442-E442)*(1-F442-I442)/SETUP!$C$13,2))))</f>
        <v>0</v>
      </c>
      <c r="K442" s="14" t="str">
        <f>IF(SUM(C442:H442)=0,"",IF(T442=0,LOOKUP(C442,Accounts!$A$10:$A$84,Accounts!$B$10:$B$84),"Error!  Invalid Account Number"))</f>
        <v/>
      </c>
      <c r="L442" s="30">
        <f t="shared" si="38"/>
        <v>0</v>
      </c>
      <c r="M442" s="152">
        <f t="shared" si="41"/>
        <v>0</v>
      </c>
      <c r="N442" s="43"/>
      <c r="O442" s="92"/>
      <c r="P442" s="150"/>
      <c r="Q442" s="156">
        <f t="shared" si="43"/>
        <v>0</v>
      </c>
      <c r="R442" s="161">
        <f t="shared" si="40"/>
        <v>0</v>
      </c>
      <c r="S442" s="15">
        <f>SUMIF(Accounts!A$10:A$84,C442,Accounts!A$10:A$84)</f>
        <v>0</v>
      </c>
      <c r="T442" s="15">
        <f t="shared" si="42"/>
        <v>0</v>
      </c>
      <c r="U442" s="15">
        <f t="shared" si="39"/>
        <v>0</v>
      </c>
    </row>
    <row r="443" spans="1:21">
      <c r="A443" s="56"/>
      <c r="B443" s="3"/>
      <c r="C443" s="216"/>
      <c r="D443" s="102"/>
      <c r="E443" s="102"/>
      <c r="F443" s="103"/>
      <c r="G443" s="131"/>
      <c r="H443" s="2"/>
      <c r="I443" s="107">
        <f>IF(F443="",SUMIF(Accounts!$A$10:$A$84,C443,Accounts!$D$10:$D$84),0)</f>
        <v>0</v>
      </c>
      <c r="J443" s="30">
        <f>IF(H443&lt;&gt;"",ROUND(H443*(1-F443-I443),2),IF(SETUP!$C$10&lt;&gt;"Y",0,IF(SUMIF(Accounts!A$10:A$84,C443,Accounts!Q$10:Q$84)=1,0,ROUND((D443-E443)*(1-F443-I443)/SETUP!$C$13,2))))</f>
        <v>0</v>
      </c>
      <c r="K443" s="14" t="str">
        <f>IF(SUM(C443:H443)=0,"",IF(T443=0,LOOKUP(C443,Accounts!$A$10:$A$84,Accounts!$B$10:$B$84),"Error!  Invalid Account Number"))</f>
        <v/>
      </c>
      <c r="L443" s="30">
        <f t="shared" si="38"/>
        <v>0</v>
      </c>
      <c r="M443" s="152">
        <f t="shared" si="41"/>
        <v>0</v>
      </c>
      <c r="N443" s="43"/>
      <c r="O443" s="92"/>
      <c r="P443" s="150"/>
      <c r="Q443" s="156">
        <f t="shared" si="43"/>
        <v>0</v>
      </c>
      <c r="R443" s="161">
        <f t="shared" si="40"/>
        <v>0</v>
      </c>
      <c r="S443" s="15">
        <f>SUMIF(Accounts!A$10:A$84,C443,Accounts!A$10:A$84)</f>
        <v>0</v>
      </c>
      <c r="T443" s="15">
        <f t="shared" si="42"/>
        <v>0</v>
      </c>
      <c r="U443" s="15">
        <f t="shared" si="39"/>
        <v>0</v>
      </c>
    </row>
    <row r="444" spans="1:21">
      <c r="A444" s="56"/>
      <c r="B444" s="3"/>
      <c r="C444" s="216"/>
      <c r="D444" s="102"/>
      <c r="E444" s="102"/>
      <c r="F444" s="103"/>
      <c r="G444" s="131"/>
      <c r="H444" s="2"/>
      <c r="I444" s="107">
        <f>IF(F444="",SUMIF(Accounts!$A$10:$A$84,C444,Accounts!$D$10:$D$84),0)</f>
        <v>0</v>
      </c>
      <c r="J444" s="30">
        <f>IF(H444&lt;&gt;"",ROUND(H444*(1-F444-I444),2),IF(SETUP!$C$10&lt;&gt;"Y",0,IF(SUMIF(Accounts!A$10:A$84,C444,Accounts!Q$10:Q$84)=1,0,ROUND((D444-E444)*(1-F444-I444)/SETUP!$C$13,2))))</f>
        <v>0</v>
      </c>
      <c r="K444" s="14" t="str">
        <f>IF(SUM(C444:H444)=0,"",IF(T444=0,LOOKUP(C444,Accounts!$A$10:$A$84,Accounts!$B$10:$B$84),"Error!  Invalid Account Number"))</f>
        <v/>
      </c>
      <c r="L444" s="30">
        <f t="shared" si="38"/>
        <v>0</v>
      </c>
      <c r="M444" s="152">
        <f t="shared" si="41"/>
        <v>0</v>
      </c>
      <c r="N444" s="43"/>
      <c r="O444" s="92"/>
      <c r="P444" s="150"/>
      <c r="Q444" s="156">
        <f t="shared" si="43"/>
        <v>0</v>
      </c>
      <c r="R444" s="161">
        <f t="shared" si="40"/>
        <v>0</v>
      </c>
      <c r="S444" s="15">
        <f>SUMIF(Accounts!A$10:A$84,C444,Accounts!A$10:A$84)</f>
        <v>0</v>
      </c>
      <c r="T444" s="15">
        <f t="shared" si="42"/>
        <v>0</v>
      </c>
      <c r="U444" s="15">
        <f t="shared" si="39"/>
        <v>0</v>
      </c>
    </row>
    <row r="445" spans="1:21">
      <c r="A445" s="56"/>
      <c r="B445" s="3"/>
      <c r="C445" s="216"/>
      <c r="D445" s="102"/>
      <c r="E445" s="102"/>
      <c r="F445" s="103"/>
      <c r="G445" s="131"/>
      <c r="H445" s="2"/>
      <c r="I445" s="107">
        <f>IF(F445="",SUMIF(Accounts!$A$10:$A$84,C445,Accounts!$D$10:$D$84),0)</f>
        <v>0</v>
      </c>
      <c r="J445" s="30">
        <f>IF(H445&lt;&gt;"",ROUND(H445*(1-F445-I445),2),IF(SETUP!$C$10&lt;&gt;"Y",0,IF(SUMIF(Accounts!A$10:A$84,C445,Accounts!Q$10:Q$84)=1,0,ROUND((D445-E445)*(1-F445-I445)/SETUP!$C$13,2))))</f>
        <v>0</v>
      </c>
      <c r="K445" s="14" t="str">
        <f>IF(SUM(C445:H445)=0,"",IF(T445=0,LOOKUP(C445,Accounts!$A$10:$A$84,Accounts!$B$10:$B$84),"Error!  Invalid Account Number"))</f>
        <v/>
      </c>
      <c r="L445" s="30">
        <f t="shared" si="38"/>
        <v>0</v>
      </c>
      <c r="M445" s="152">
        <f t="shared" si="41"/>
        <v>0</v>
      </c>
      <c r="N445" s="43"/>
      <c r="O445" s="92"/>
      <c r="P445" s="150"/>
      <c r="Q445" s="156">
        <f t="shared" si="43"/>
        <v>0</v>
      </c>
      <c r="R445" s="161">
        <f t="shared" si="40"/>
        <v>0</v>
      </c>
      <c r="S445" s="15">
        <f>SUMIF(Accounts!A$10:A$84,C445,Accounts!A$10:A$84)</f>
        <v>0</v>
      </c>
      <c r="T445" s="15">
        <f t="shared" si="42"/>
        <v>0</v>
      </c>
      <c r="U445" s="15">
        <f t="shared" si="39"/>
        <v>0</v>
      </c>
    </row>
    <row r="446" spans="1:21">
      <c r="A446" s="56"/>
      <c r="B446" s="3"/>
      <c r="C446" s="216"/>
      <c r="D446" s="102"/>
      <c r="E446" s="102"/>
      <c r="F446" s="103"/>
      <c r="G446" s="131"/>
      <c r="H446" s="2"/>
      <c r="I446" s="107">
        <f>IF(F446="",SUMIF(Accounts!$A$10:$A$84,C446,Accounts!$D$10:$D$84),0)</f>
        <v>0</v>
      </c>
      <c r="J446" s="30">
        <f>IF(H446&lt;&gt;"",ROUND(H446*(1-F446-I446),2),IF(SETUP!$C$10&lt;&gt;"Y",0,IF(SUMIF(Accounts!A$10:A$84,C446,Accounts!Q$10:Q$84)=1,0,ROUND((D446-E446)*(1-F446-I446)/SETUP!$C$13,2))))</f>
        <v>0</v>
      </c>
      <c r="K446" s="14" t="str">
        <f>IF(SUM(C446:H446)=0,"",IF(T446=0,LOOKUP(C446,Accounts!$A$10:$A$84,Accounts!$B$10:$B$84),"Error!  Invalid Account Number"))</f>
        <v/>
      </c>
      <c r="L446" s="30">
        <f t="shared" si="38"/>
        <v>0</v>
      </c>
      <c r="M446" s="152">
        <f t="shared" si="41"/>
        <v>0</v>
      </c>
      <c r="N446" s="43"/>
      <c r="O446" s="92"/>
      <c r="P446" s="150"/>
      <c r="Q446" s="156">
        <f t="shared" si="43"/>
        <v>0</v>
      </c>
      <c r="R446" s="161">
        <f t="shared" si="40"/>
        <v>0</v>
      </c>
      <c r="S446" s="15">
        <f>SUMIF(Accounts!A$10:A$84,C446,Accounts!A$10:A$84)</f>
        <v>0</v>
      </c>
      <c r="T446" s="15">
        <f t="shared" si="42"/>
        <v>0</v>
      </c>
      <c r="U446" s="15">
        <f t="shared" si="39"/>
        <v>0</v>
      </c>
    </row>
    <row r="447" spans="1:21">
      <c r="A447" s="56"/>
      <c r="B447" s="3"/>
      <c r="C447" s="216"/>
      <c r="D447" s="102"/>
      <c r="E447" s="102"/>
      <c r="F447" s="103"/>
      <c r="G447" s="131"/>
      <c r="H447" s="2"/>
      <c r="I447" s="107">
        <f>IF(F447="",SUMIF(Accounts!$A$10:$A$84,C447,Accounts!$D$10:$D$84),0)</f>
        <v>0</v>
      </c>
      <c r="J447" s="30">
        <f>IF(H447&lt;&gt;"",ROUND(H447*(1-F447-I447),2),IF(SETUP!$C$10&lt;&gt;"Y",0,IF(SUMIF(Accounts!A$10:A$84,C447,Accounts!Q$10:Q$84)=1,0,ROUND((D447-E447)*(1-F447-I447)/SETUP!$C$13,2))))</f>
        <v>0</v>
      </c>
      <c r="K447" s="14" t="str">
        <f>IF(SUM(C447:H447)=0,"",IF(T447=0,LOOKUP(C447,Accounts!$A$10:$A$84,Accounts!$B$10:$B$84),"Error!  Invalid Account Number"))</f>
        <v/>
      </c>
      <c r="L447" s="30">
        <f t="shared" si="38"/>
        <v>0</v>
      </c>
      <c r="M447" s="152">
        <f t="shared" si="41"/>
        <v>0</v>
      </c>
      <c r="N447" s="43"/>
      <c r="O447" s="92"/>
      <c r="P447" s="150"/>
      <c r="Q447" s="156">
        <f t="shared" si="43"/>
        <v>0</v>
      </c>
      <c r="R447" s="161">
        <f t="shared" si="40"/>
        <v>0</v>
      </c>
      <c r="S447" s="15">
        <f>SUMIF(Accounts!A$10:A$84,C447,Accounts!A$10:A$84)</f>
        <v>0</v>
      </c>
      <c r="T447" s="15">
        <f t="shared" si="42"/>
        <v>0</v>
      </c>
      <c r="U447" s="15">
        <f t="shared" si="39"/>
        <v>0</v>
      </c>
    </row>
    <row r="448" spans="1:21">
      <c r="A448" s="56"/>
      <c r="B448" s="3"/>
      <c r="C448" s="216"/>
      <c r="D448" s="102"/>
      <c r="E448" s="102"/>
      <c r="F448" s="103"/>
      <c r="G448" s="131"/>
      <c r="H448" s="2"/>
      <c r="I448" s="107">
        <f>IF(F448="",SUMIF(Accounts!$A$10:$A$84,C448,Accounts!$D$10:$D$84),0)</f>
        <v>0</v>
      </c>
      <c r="J448" s="30">
        <f>IF(H448&lt;&gt;"",ROUND(H448*(1-F448-I448),2),IF(SETUP!$C$10&lt;&gt;"Y",0,IF(SUMIF(Accounts!A$10:A$84,C448,Accounts!Q$10:Q$84)=1,0,ROUND((D448-E448)*(1-F448-I448)/SETUP!$C$13,2))))</f>
        <v>0</v>
      </c>
      <c r="K448" s="14" t="str">
        <f>IF(SUM(C448:H448)=0,"",IF(T448=0,LOOKUP(C448,Accounts!$A$10:$A$84,Accounts!$B$10:$B$84),"Error!  Invalid Account Number"))</f>
        <v/>
      </c>
      <c r="L448" s="30">
        <f t="shared" si="38"/>
        <v>0</v>
      </c>
      <c r="M448" s="152">
        <f t="shared" si="41"/>
        <v>0</v>
      </c>
      <c r="N448" s="43"/>
      <c r="O448" s="92"/>
      <c r="P448" s="150"/>
      <c r="Q448" s="156">
        <f t="shared" si="43"/>
        <v>0</v>
      </c>
      <c r="R448" s="161">
        <f t="shared" si="40"/>
        <v>0</v>
      </c>
      <c r="S448" s="15">
        <f>SUMIF(Accounts!A$10:A$84,C448,Accounts!A$10:A$84)</f>
        <v>0</v>
      </c>
      <c r="T448" s="15">
        <f t="shared" si="42"/>
        <v>0</v>
      </c>
      <c r="U448" s="15">
        <f t="shared" si="39"/>
        <v>0</v>
      </c>
    </row>
    <row r="449" spans="1:21">
      <c r="A449" s="56"/>
      <c r="B449" s="3"/>
      <c r="C449" s="216"/>
      <c r="D449" s="102"/>
      <c r="E449" s="102"/>
      <c r="F449" s="103"/>
      <c r="G449" s="131"/>
      <c r="H449" s="2"/>
      <c r="I449" s="107">
        <f>IF(F449="",SUMIF(Accounts!$A$10:$A$84,C449,Accounts!$D$10:$D$84),0)</f>
        <v>0</v>
      </c>
      <c r="J449" s="30">
        <f>IF(H449&lt;&gt;"",ROUND(H449*(1-F449-I449),2),IF(SETUP!$C$10&lt;&gt;"Y",0,IF(SUMIF(Accounts!A$10:A$84,C449,Accounts!Q$10:Q$84)=1,0,ROUND((D449-E449)*(1-F449-I449)/SETUP!$C$13,2))))</f>
        <v>0</v>
      </c>
      <c r="K449" s="14" t="str">
        <f>IF(SUM(C449:H449)=0,"",IF(T449=0,LOOKUP(C449,Accounts!$A$10:$A$84,Accounts!$B$10:$B$84),"Error!  Invalid Account Number"))</f>
        <v/>
      </c>
      <c r="L449" s="30">
        <f t="shared" si="38"/>
        <v>0</v>
      </c>
      <c r="M449" s="152">
        <f t="shared" si="41"/>
        <v>0</v>
      </c>
      <c r="N449" s="43"/>
      <c r="O449" s="92"/>
      <c r="P449" s="150"/>
      <c r="Q449" s="156">
        <f t="shared" si="43"/>
        <v>0</v>
      </c>
      <c r="R449" s="161">
        <f t="shared" si="40"/>
        <v>0</v>
      </c>
      <c r="S449" s="15">
        <f>SUMIF(Accounts!A$10:A$84,C449,Accounts!A$10:A$84)</f>
        <v>0</v>
      </c>
      <c r="T449" s="15">
        <f t="shared" si="42"/>
        <v>0</v>
      </c>
      <c r="U449" s="15">
        <f t="shared" si="39"/>
        <v>0</v>
      </c>
    </row>
    <row r="450" spans="1:21">
      <c r="A450" s="56"/>
      <c r="B450" s="3"/>
      <c r="C450" s="216"/>
      <c r="D450" s="102"/>
      <c r="E450" s="102"/>
      <c r="F450" s="103"/>
      <c r="G450" s="131"/>
      <c r="H450" s="2"/>
      <c r="I450" s="107">
        <f>IF(F450="",SUMIF(Accounts!$A$10:$A$84,C450,Accounts!$D$10:$D$84),0)</f>
        <v>0</v>
      </c>
      <c r="J450" s="30">
        <f>IF(H450&lt;&gt;"",ROUND(H450*(1-F450-I450),2),IF(SETUP!$C$10&lt;&gt;"Y",0,IF(SUMIF(Accounts!A$10:A$84,C450,Accounts!Q$10:Q$84)=1,0,ROUND((D450-E450)*(1-F450-I450)/SETUP!$C$13,2))))</f>
        <v>0</v>
      </c>
      <c r="K450" s="14" t="str">
        <f>IF(SUM(C450:H450)=0,"",IF(T450=0,LOOKUP(C450,Accounts!$A$10:$A$84,Accounts!$B$10:$B$84),"Error!  Invalid Account Number"))</f>
        <v/>
      </c>
      <c r="L450" s="30">
        <f t="shared" si="38"/>
        <v>0</v>
      </c>
      <c r="M450" s="152">
        <f t="shared" si="41"/>
        <v>0</v>
      </c>
      <c r="N450" s="43"/>
      <c r="O450" s="92"/>
      <c r="P450" s="150"/>
      <c r="Q450" s="156">
        <f t="shared" si="43"/>
        <v>0</v>
      </c>
      <c r="R450" s="161">
        <f t="shared" si="40"/>
        <v>0</v>
      </c>
      <c r="S450" s="15">
        <f>SUMIF(Accounts!A$10:A$84,C450,Accounts!A$10:A$84)</f>
        <v>0</v>
      </c>
      <c r="T450" s="15">
        <f t="shared" si="42"/>
        <v>0</v>
      </c>
      <c r="U450" s="15">
        <f t="shared" si="39"/>
        <v>0</v>
      </c>
    </row>
    <row r="451" spans="1:21">
      <c r="A451" s="56"/>
      <c r="B451" s="3"/>
      <c r="C451" s="216"/>
      <c r="D451" s="102"/>
      <c r="E451" s="102"/>
      <c r="F451" s="103"/>
      <c r="G451" s="131"/>
      <c r="H451" s="2"/>
      <c r="I451" s="107">
        <f>IF(F451="",SUMIF(Accounts!$A$10:$A$84,C451,Accounts!$D$10:$D$84),0)</f>
        <v>0</v>
      </c>
      <c r="J451" s="30">
        <f>IF(H451&lt;&gt;"",ROUND(H451*(1-F451-I451),2),IF(SETUP!$C$10&lt;&gt;"Y",0,IF(SUMIF(Accounts!A$10:A$84,C451,Accounts!Q$10:Q$84)=1,0,ROUND((D451-E451)*(1-F451-I451)/SETUP!$C$13,2))))</f>
        <v>0</v>
      </c>
      <c r="K451" s="14" t="str">
        <f>IF(SUM(C451:H451)=0,"",IF(T451=0,LOOKUP(C451,Accounts!$A$10:$A$84,Accounts!$B$10:$B$84),"Error!  Invalid Account Number"))</f>
        <v/>
      </c>
      <c r="L451" s="30">
        <f t="shared" si="38"/>
        <v>0</v>
      </c>
      <c r="M451" s="152">
        <f t="shared" si="41"/>
        <v>0</v>
      </c>
      <c r="N451" s="43"/>
      <c r="O451" s="92"/>
      <c r="P451" s="150"/>
      <c r="Q451" s="156">
        <f t="shared" si="43"/>
        <v>0</v>
      </c>
      <c r="R451" s="161">
        <f t="shared" si="40"/>
        <v>0</v>
      </c>
      <c r="S451" s="15">
        <f>SUMIF(Accounts!A$10:A$84,C451,Accounts!A$10:A$84)</f>
        <v>0</v>
      </c>
      <c r="T451" s="15">
        <f t="shared" si="42"/>
        <v>0</v>
      </c>
      <c r="U451" s="15">
        <f t="shared" si="39"/>
        <v>0</v>
      </c>
    </row>
    <row r="452" spans="1:21">
      <c r="A452" s="56"/>
      <c r="B452" s="3"/>
      <c r="C452" s="216"/>
      <c r="D452" s="102"/>
      <c r="E452" s="102"/>
      <c r="F452" s="103"/>
      <c r="G452" s="131"/>
      <c r="H452" s="2"/>
      <c r="I452" s="107">
        <f>IF(F452="",SUMIF(Accounts!$A$10:$A$84,C452,Accounts!$D$10:$D$84),0)</f>
        <v>0</v>
      </c>
      <c r="J452" s="30">
        <f>IF(H452&lt;&gt;"",ROUND(H452*(1-F452-I452),2),IF(SETUP!$C$10&lt;&gt;"Y",0,IF(SUMIF(Accounts!A$10:A$84,C452,Accounts!Q$10:Q$84)=1,0,ROUND((D452-E452)*(1-F452-I452)/SETUP!$C$13,2))))</f>
        <v>0</v>
      </c>
      <c r="K452" s="14" t="str">
        <f>IF(SUM(C452:H452)=0,"",IF(T452=0,LOOKUP(C452,Accounts!$A$10:$A$84,Accounts!$B$10:$B$84),"Error!  Invalid Account Number"))</f>
        <v/>
      </c>
      <c r="L452" s="30">
        <f t="shared" si="38"/>
        <v>0</v>
      </c>
      <c r="M452" s="152">
        <f t="shared" si="41"/>
        <v>0</v>
      </c>
      <c r="N452" s="43"/>
      <c r="O452" s="92"/>
      <c r="P452" s="150"/>
      <c r="Q452" s="156">
        <f t="shared" si="43"/>
        <v>0</v>
      </c>
      <c r="R452" s="161">
        <f t="shared" si="40"/>
        <v>0</v>
      </c>
      <c r="S452" s="15">
        <f>SUMIF(Accounts!A$10:A$84,C452,Accounts!A$10:A$84)</f>
        <v>0</v>
      </c>
      <c r="T452" s="15">
        <f t="shared" si="42"/>
        <v>0</v>
      </c>
      <c r="U452" s="15">
        <f t="shared" si="39"/>
        <v>0</v>
      </c>
    </row>
    <row r="453" spans="1:21">
      <c r="A453" s="56"/>
      <c r="B453" s="3"/>
      <c r="C453" s="216"/>
      <c r="D453" s="102"/>
      <c r="E453" s="102"/>
      <c r="F453" s="103"/>
      <c r="G453" s="131"/>
      <c r="H453" s="2"/>
      <c r="I453" s="107">
        <f>IF(F453="",SUMIF(Accounts!$A$10:$A$84,C453,Accounts!$D$10:$D$84),0)</f>
        <v>0</v>
      </c>
      <c r="J453" s="30">
        <f>IF(H453&lt;&gt;"",ROUND(H453*(1-F453-I453),2),IF(SETUP!$C$10&lt;&gt;"Y",0,IF(SUMIF(Accounts!A$10:A$84,C453,Accounts!Q$10:Q$84)=1,0,ROUND((D453-E453)*(1-F453-I453)/SETUP!$C$13,2))))</f>
        <v>0</v>
      </c>
      <c r="K453" s="14" t="str">
        <f>IF(SUM(C453:H453)=0,"",IF(T453=0,LOOKUP(C453,Accounts!$A$10:$A$84,Accounts!$B$10:$B$84),"Error!  Invalid Account Number"))</f>
        <v/>
      </c>
      <c r="L453" s="30">
        <f t="shared" si="38"/>
        <v>0</v>
      </c>
      <c r="M453" s="152">
        <f t="shared" si="41"/>
        <v>0</v>
      </c>
      <c r="N453" s="43"/>
      <c r="O453" s="92"/>
      <c r="P453" s="150"/>
      <c r="Q453" s="156">
        <f t="shared" si="43"/>
        <v>0</v>
      </c>
      <c r="R453" s="161">
        <f t="shared" si="40"/>
        <v>0</v>
      </c>
      <c r="S453" s="15">
        <f>SUMIF(Accounts!A$10:A$84,C453,Accounts!A$10:A$84)</f>
        <v>0</v>
      </c>
      <c r="T453" s="15">
        <f t="shared" si="42"/>
        <v>0</v>
      </c>
      <c r="U453" s="15">
        <f t="shared" si="39"/>
        <v>0</v>
      </c>
    </row>
    <row r="454" spans="1:21">
      <c r="A454" s="56"/>
      <c r="B454" s="3"/>
      <c r="C454" s="216"/>
      <c r="D454" s="102"/>
      <c r="E454" s="102"/>
      <c r="F454" s="103"/>
      <c r="G454" s="131"/>
      <c r="H454" s="2"/>
      <c r="I454" s="107">
        <f>IF(F454="",SUMIF(Accounts!$A$10:$A$84,C454,Accounts!$D$10:$D$84),0)</f>
        <v>0</v>
      </c>
      <c r="J454" s="30">
        <f>IF(H454&lt;&gt;"",ROUND(H454*(1-F454-I454),2),IF(SETUP!$C$10&lt;&gt;"Y",0,IF(SUMIF(Accounts!A$10:A$84,C454,Accounts!Q$10:Q$84)=1,0,ROUND((D454-E454)*(1-F454-I454)/SETUP!$C$13,2))))</f>
        <v>0</v>
      </c>
      <c r="K454" s="14" t="str">
        <f>IF(SUM(C454:H454)=0,"",IF(T454=0,LOOKUP(C454,Accounts!$A$10:$A$84,Accounts!$B$10:$B$84),"Error!  Invalid Account Number"))</f>
        <v/>
      </c>
      <c r="L454" s="30">
        <f t="shared" si="38"/>
        <v>0</v>
      </c>
      <c r="M454" s="152">
        <f t="shared" si="41"/>
        <v>0</v>
      </c>
      <c r="N454" s="43"/>
      <c r="O454" s="92"/>
      <c r="P454" s="150"/>
      <c r="Q454" s="156">
        <f t="shared" si="43"/>
        <v>0</v>
      </c>
      <c r="R454" s="161">
        <f t="shared" si="40"/>
        <v>0</v>
      </c>
      <c r="S454" s="15">
        <f>SUMIF(Accounts!A$10:A$84,C454,Accounts!A$10:A$84)</f>
        <v>0</v>
      </c>
      <c r="T454" s="15">
        <f t="shared" si="42"/>
        <v>0</v>
      </c>
      <c r="U454" s="15">
        <f t="shared" si="39"/>
        <v>0</v>
      </c>
    </row>
    <row r="455" spans="1:21">
      <c r="A455" s="56"/>
      <c r="B455" s="3"/>
      <c r="C455" s="216"/>
      <c r="D455" s="102"/>
      <c r="E455" s="102"/>
      <c r="F455" s="103"/>
      <c r="G455" s="131"/>
      <c r="H455" s="2"/>
      <c r="I455" s="107">
        <f>IF(F455="",SUMIF(Accounts!$A$10:$A$84,C455,Accounts!$D$10:$D$84),0)</f>
        <v>0</v>
      </c>
      <c r="J455" s="30">
        <f>IF(H455&lt;&gt;"",ROUND(H455*(1-F455-I455),2),IF(SETUP!$C$10&lt;&gt;"Y",0,IF(SUMIF(Accounts!A$10:A$84,C455,Accounts!Q$10:Q$84)=1,0,ROUND((D455-E455)*(1-F455-I455)/SETUP!$C$13,2))))</f>
        <v>0</v>
      </c>
      <c r="K455" s="14" t="str">
        <f>IF(SUM(C455:H455)=0,"",IF(T455=0,LOOKUP(C455,Accounts!$A$10:$A$84,Accounts!$B$10:$B$84),"Error!  Invalid Account Number"))</f>
        <v/>
      </c>
      <c r="L455" s="30">
        <f t="shared" si="38"/>
        <v>0</v>
      </c>
      <c r="M455" s="152">
        <f t="shared" si="41"/>
        <v>0</v>
      </c>
      <c r="N455" s="43"/>
      <c r="O455" s="92"/>
      <c r="P455" s="150"/>
      <c r="Q455" s="156">
        <f t="shared" si="43"/>
        <v>0</v>
      </c>
      <c r="R455" s="161">
        <f t="shared" si="40"/>
        <v>0</v>
      </c>
      <c r="S455" s="15">
        <f>SUMIF(Accounts!A$10:A$84,C455,Accounts!A$10:A$84)</f>
        <v>0</v>
      </c>
      <c r="T455" s="15">
        <f t="shared" si="42"/>
        <v>0</v>
      </c>
      <c r="U455" s="15">
        <f t="shared" si="39"/>
        <v>0</v>
      </c>
    </row>
    <row r="456" spans="1:21">
      <c r="A456" s="56"/>
      <c r="B456" s="3"/>
      <c r="C456" s="216"/>
      <c r="D456" s="102"/>
      <c r="E456" s="102"/>
      <c r="F456" s="103"/>
      <c r="G456" s="131"/>
      <c r="H456" s="2"/>
      <c r="I456" s="107">
        <f>IF(F456="",SUMIF(Accounts!$A$10:$A$84,C456,Accounts!$D$10:$D$84),0)</f>
        <v>0</v>
      </c>
      <c r="J456" s="30">
        <f>IF(H456&lt;&gt;"",ROUND(H456*(1-F456-I456),2),IF(SETUP!$C$10&lt;&gt;"Y",0,IF(SUMIF(Accounts!A$10:A$84,C456,Accounts!Q$10:Q$84)=1,0,ROUND((D456-E456)*(1-F456-I456)/SETUP!$C$13,2))))</f>
        <v>0</v>
      </c>
      <c r="K456" s="14" t="str">
        <f>IF(SUM(C456:H456)=0,"",IF(T456=0,LOOKUP(C456,Accounts!$A$10:$A$84,Accounts!$B$10:$B$84),"Error!  Invalid Account Number"))</f>
        <v/>
      </c>
      <c r="L456" s="30">
        <f t="shared" ref="L456:L519" si="44">D456-E456-J456-M456</f>
        <v>0</v>
      </c>
      <c r="M456" s="152">
        <f t="shared" si="41"/>
        <v>0</v>
      </c>
      <c r="N456" s="43"/>
      <c r="O456" s="92"/>
      <c r="P456" s="150"/>
      <c r="Q456" s="156">
        <f t="shared" si="43"/>
        <v>0</v>
      </c>
      <c r="R456" s="161">
        <f t="shared" si="40"/>
        <v>0</v>
      </c>
      <c r="S456" s="15">
        <f>SUMIF(Accounts!A$10:A$84,C456,Accounts!A$10:A$84)</f>
        <v>0</v>
      </c>
      <c r="T456" s="15">
        <f t="shared" si="42"/>
        <v>0</v>
      </c>
      <c r="U456" s="15">
        <f t="shared" ref="U456:U519" si="45">IF(OR(AND(D456-E456&lt;0,J456&gt;0),AND(D456-E456&gt;0,J456&lt;0)),1,0)</f>
        <v>0</v>
      </c>
    </row>
    <row r="457" spans="1:21">
      <c r="A457" s="56"/>
      <c r="B457" s="3"/>
      <c r="C457" s="216"/>
      <c r="D457" s="102"/>
      <c r="E457" s="102"/>
      <c r="F457" s="103"/>
      <c r="G457" s="131"/>
      <c r="H457" s="2"/>
      <c r="I457" s="107">
        <f>IF(F457="",SUMIF(Accounts!$A$10:$A$84,C457,Accounts!$D$10:$D$84),0)</f>
        <v>0</v>
      </c>
      <c r="J457" s="30">
        <f>IF(H457&lt;&gt;"",ROUND(H457*(1-F457-I457),2),IF(SETUP!$C$10&lt;&gt;"Y",0,IF(SUMIF(Accounts!A$10:A$84,C457,Accounts!Q$10:Q$84)=1,0,ROUND((D457-E457)*(1-F457-I457)/SETUP!$C$13,2))))</f>
        <v>0</v>
      </c>
      <c r="K457" s="14" t="str">
        <f>IF(SUM(C457:H457)=0,"",IF(T457=0,LOOKUP(C457,Accounts!$A$10:$A$84,Accounts!$B$10:$B$84),"Error!  Invalid Account Number"))</f>
        <v/>
      </c>
      <c r="L457" s="30">
        <f t="shared" si="44"/>
        <v>0</v>
      </c>
      <c r="M457" s="152">
        <f t="shared" si="41"/>
        <v>0</v>
      </c>
      <c r="N457" s="43"/>
      <c r="O457" s="92"/>
      <c r="P457" s="150"/>
      <c r="Q457" s="156">
        <f t="shared" si="43"/>
        <v>0</v>
      </c>
      <c r="R457" s="161">
        <f t="shared" ref="R457:R520" si="46">J457+Q457</f>
        <v>0</v>
      </c>
      <c r="S457" s="15">
        <f>SUMIF(Accounts!A$10:A$84,C457,Accounts!A$10:A$84)</f>
        <v>0</v>
      </c>
      <c r="T457" s="15">
        <f t="shared" si="42"/>
        <v>0</v>
      </c>
      <c r="U457" s="15">
        <f t="shared" si="45"/>
        <v>0</v>
      </c>
    </row>
    <row r="458" spans="1:21">
      <c r="A458" s="56"/>
      <c r="B458" s="3"/>
      <c r="C458" s="216"/>
      <c r="D458" s="102"/>
      <c r="E458" s="102"/>
      <c r="F458" s="103"/>
      <c r="G458" s="131"/>
      <c r="H458" s="2"/>
      <c r="I458" s="107">
        <f>IF(F458="",SUMIF(Accounts!$A$10:$A$84,C458,Accounts!$D$10:$D$84),0)</f>
        <v>0</v>
      </c>
      <c r="J458" s="30">
        <f>IF(H458&lt;&gt;"",ROUND(H458*(1-F458-I458),2),IF(SETUP!$C$10&lt;&gt;"Y",0,IF(SUMIF(Accounts!A$10:A$84,C458,Accounts!Q$10:Q$84)=1,0,ROUND((D458-E458)*(1-F458-I458)/SETUP!$C$13,2))))</f>
        <v>0</v>
      </c>
      <c r="K458" s="14" t="str">
        <f>IF(SUM(C458:H458)=0,"",IF(T458=0,LOOKUP(C458,Accounts!$A$10:$A$84,Accounts!$B$10:$B$84),"Error!  Invalid Account Number"))</f>
        <v/>
      </c>
      <c r="L458" s="30">
        <f t="shared" si="44"/>
        <v>0</v>
      </c>
      <c r="M458" s="152">
        <f t="shared" ref="M458:M521" si="47">ROUND((D458-E458)*(F458+I458),2)</f>
        <v>0</v>
      </c>
      <c r="N458" s="43"/>
      <c r="O458" s="92"/>
      <c r="P458" s="150"/>
      <c r="Q458" s="156">
        <f t="shared" si="43"/>
        <v>0</v>
      </c>
      <c r="R458" s="161">
        <f t="shared" si="46"/>
        <v>0</v>
      </c>
      <c r="S458" s="15">
        <f>SUMIF(Accounts!A$10:A$84,C458,Accounts!A$10:A$84)</f>
        <v>0</v>
      </c>
      <c r="T458" s="15">
        <f t="shared" ref="T458:T521" si="48">IF(AND(SUM(D458:H458)&lt;&gt;0,C458=0),1,IF(S458=C458,0,1))</f>
        <v>0</v>
      </c>
      <c r="U458" s="15">
        <f t="shared" si="45"/>
        <v>0</v>
      </c>
    </row>
    <row r="459" spans="1:21">
      <c r="A459" s="56"/>
      <c r="B459" s="3"/>
      <c r="C459" s="216"/>
      <c r="D459" s="102"/>
      <c r="E459" s="102"/>
      <c r="F459" s="103"/>
      <c r="G459" s="131"/>
      <c r="H459" s="2"/>
      <c r="I459" s="107">
        <f>IF(F459="",SUMIF(Accounts!$A$10:$A$84,C459,Accounts!$D$10:$D$84),0)</f>
        <v>0</v>
      </c>
      <c r="J459" s="30">
        <f>IF(H459&lt;&gt;"",ROUND(H459*(1-F459-I459),2),IF(SETUP!$C$10&lt;&gt;"Y",0,IF(SUMIF(Accounts!A$10:A$84,C459,Accounts!Q$10:Q$84)=1,0,ROUND((D459-E459)*(1-F459-I459)/SETUP!$C$13,2))))</f>
        <v>0</v>
      </c>
      <c r="K459" s="14" t="str">
        <f>IF(SUM(C459:H459)=0,"",IF(T459=0,LOOKUP(C459,Accounts!$A$10:$A$84,Accounts!$B$10:$B$84),"Error!  Invalid Account Number"))</f>
        <v/>
      </c>
      <c r="L459" s="30">
        <f t="shared" si="44"/>
        <v>0</v>
      </c>
      <c r="M459" s="152">
        <f t="shared" si="47"/>
        <v>0</v>
      </c>
      <c r="N459" s="43"/>
      <c r="O459" s="92"/>
      <c r="P459" s="150"/>
      <c r="Q459" s="156">
        <f t="shared" ref="Q459:Q522" si="49">IF(AND(C459&gt;=101,C459&lt;=120),-J459,0)</f>
        <v>0</v>
      </c>
      <c r="R459" s="161">
        <f t="shared" si="46"/>
        <v>0</v>
      </c>
      <c r="S459" s="15">
        <f>SUMIF(Accounts!A$10:A$84,C459,Accounts!A$10:A$84)</f>
        <v>0</v>
      </c>
      <c r="T459" s="15">
        <f t="shared" si="48"/>
        <v>0</v>
      </c>
      <c r="U459" s="15">
        <f t="shared" si="45"/>
        <v>0</v>
      </c>
    </row>
    <row r="460" spans="1:21">
      <c r="A460" s="56"/>
      <c r="B460" s="3"/>
      <c r="C460" s="216"/>
      <c r="D460" s="102"/>
      <c r="E460" s="102"/>
      <c r="F460" s="103"/>
      <c r="G460" s="131"/>
      <c r="H460" s="2"/>
      <c r="I460" s="107">
        <f>IF(F460="",SUMIF(Accounts!$A$10:$A$84,C460,Accounts!$D$10:$D$84),0)</f>
        <v>0</v>
      </c>
      <c r="J460" s="30">
        <f>IF(H460&lt;&gt;"",ROUND(H460*(1-F460-I460),2),IF(SETUP!$C$10&lt;&gt;"Y",0,IF(SUMIF(Accounts!A$10:A$84,C460,Accounts!Q$10:Q$84)=1,0,ROUND((D460-E460)*(1-F460-I460)/SETUP!$C$13,2))))</f>
        <v>0</v>
      </c>
      <c r="K460" s="14" t="str">
        <f>IF(SUM(C460:H460)=0,"",IF(T460=0,LOOKUP(C460,Accounts!$A$10:$A$84,Accounts!$B$10:$B$84),"Error!  Invalid Account Number"))</f>
        <v/>
      </c>
      <c r="L460" s="30">
        <f t="shared" si="44"/>
        <v>0</v>
      </c>
      <c r="M460" s="152">
        <f t="shared" si="47"/>
        <v>0</v>
      </c>
      <c r="N460" s="43"/>
      <c r="O460" s="92"/>
      <c r="P460" s="150"/>
      <c r="Q460" s="156">
        <f t="shared" si="49"/>
        <v>0</v>
      </c>
      <c r="R460" s="161">
        <f t="shared" si="46"/>
        <v>0</v>
      </c>
      <c r="S460" s="15">
        <f>SUMIF(Accounts!A$10:A$84,C460,Accounts!A$10:A$84)</f>
        <v>0</v>
      </c>
      <c r="T460" s="15">
        <f t="shared" si="48"/>
        <v>0</v>
      </c>
      <c r="U460" s="15">
        <f t="shared" si="45"/>
        <v>0</v>
      </c>
    </row>
    <row r="461" spans="1:21">
      <c r="A461" s="56"/>
      <c r="B461" s="3"/>
      <c r="C461" s="216"/>
      <c r="D461" s="102"/>
      <c r="E461" s="102"/>
      <c r="F461" s="103"/>
      <c r="G461" s="131"/>
      <c r="H461" s="2"/>
      <c r="I461" s="107">
        <f>IF(F461="",SUMIF(Accounts!$A$10:$A$84,C461,Accounts!$D$10:$D$84),0)</f>
        <v>0</v>
      </c>
      <c r="J461" s="30">
        <f>IF(H461&lt;&gt;"",ROUND(H461*(1-F461-I461),2),IF(SETUP!$C$10&lt;&gt;"Y",0,IF(SUMIF(Accounts!A$10:A$84,C461,Accounts!Q$10:Q$84)=1,0,ROUND((D461-E461)*(1-F461-I461)/SETUP!$C$13,2))))</f>
        <v>0</v>
      </c>
      <c r="K461" s="14" t="str">
        <f>IF(SUM(C461:H461)=0,"",IF(T461=0,LOOKUP(C461,Accounts!$A$10:$A$84,Accounts!$B$10:$B$84),"Error!  Invalid Account Number"))</f>
        <v/>
      </c>
      <c r="L461" s="30">
        <f t="shared" si="44"/>
        <v>0</v>
      </c>
      <c r="M461" s="152">
        <f t="shared" si="47"/>
        <v>0</v>
      </c>
      <c r="N461" s="43"/>
      <c r="O461" s="92"/>
      <c r="P461" s="150"/>
      <c r="Q461" s="156">
        <f t="shared" si="49"/>
        <v>0</v>
      </c>
      <c r="R461" s="161">
        <f t="shared" si="46"/>
        <v>0</v>
      </c>
      <c r="S461" s="15">
        <f>SUMIF(Accounts!A$10:A$84,C461,Accounts!A$10:A$84)</f>
        <v>0</v>
      </c>
      <c r="T461" s="15">
        <f t="shared" si="48"/>
        <v>0</v>
      </c>
      <c r="U461" s="15">
        <f t="shared" si="45"/>
        <v>0</v>
      </c>
    </row>
    <row r="462" spans="1:21">
      <c r="A462" s="56"/>
      <c r="B462" s="3"/>
      <c r="C462" s="216"/>
      <c r="D462" s="102"/>
      <c r="E462" s="102"/>
      <c r="F462" s="103"/>
      <c r="G462" s="131"/>
      <c r="H462" s="2"/>
      <c r="I462" s="107">
        <f>IF(F462="",SUMIF(Accounts!$A$10:$A$84,C462,Accounts!$D$10:$D$84),0)</f>
        <v>0</v>
      </c>
      <c r="J462" s="30">
        <f>IF(H462&lt;&gt;"",ROUND(H462*(1-F462-I462),2),IF(SETUP!$C$10&lt;&gt;"Y",0,IF(SUMIF(Accounts!A$10:A$84,C462,Accounts!Q$10:Q$84)=1,0,ROUND((D462-E462)*(1-F462-I462)/SETUP!$C$13,2))))</f>
        <v>0</v>
      </c>
      <c r="K462" s="14" t="str">
        <f>IF(SUM(C462:H462)=0,"",IF(T462=0,LOOKUP(C462,Accounts!$A$10:$A$84,Accounts!$B$10:$B$84),"Error!  Invalid Account Number"))</f>
        <v/>
      </c>
      <c r="L462" s="30">
        <f t="shared" si="44"/>
        <v>0</v>
      </c>
      <c r="M462" s="152">
        <f t="shared" si="47"/>
        <v>0</v>
      </c>
      <c r="N462" s="43"/>
      <c r="O462" s="92"/>
      <c r="P462" s="150"/>
      <c r="Q462" s="156">
        <f t="shared" si="49"/>
        <v>0</v>
      </c>
      <c r="R462" s="161">
        <f t="shared" si="46"/>
        <v>0</v>
      </c>
      <c r="S462" s="15">
        <f>SUMIF(Accounts!A$10:A$84,C462,Accounts!A$10:A$84)</f>
        <v>0</v>
      </c>
      <c r="T462" s="15">
        <f t="shared" si="48"/>
        <v>0</v>
      </c>
      <c r="U462" s="15">
        <f t="shared" si="45"/>
        <v>0</v>
      </c>
    </row>
    <row r="463" spans="1:21">
      <c r="A463" s="56"/>
      <c r="B463" s="3"/>
      <c r="C463" s="216"/>
      <c r="D463" s="102"/>
      <c r="E463" s="102"/>
      <c r="F463" s="103"/>
      <c r="G463" s="131"/>
      <c r="H463" s="2"/>
      <c r="I463" s="107">
        <f>IF(F463="",SUMIF(Accounts!$A$10:$A$84,C463,Accounts!$D$10:$D$84),0)</f>
        <v>0</v>
      </c>
      <c r="J463" s="30">
        <f>IF(H463&lt;&gt;"",ROUND(H463*(1-F463-I463),2),IF(SETUP!$C$10&lt;&gt;"Y",0,IF(SUMIF(Accounts!A$10:A$84,C463,Accounts!Q$10:Q$84)=1,0,ROUND((D463-E463)*(1-F463-I463)/SETUP!$C$13,2))))</f>
        <v>0</v>
      </c>
      <c r="K463" s="14" t="str">
        <f>IF(SUM(C463:H463)=0,"",IF(T463=0,LOOKUP(C463,Accounts!$A$10:$A$84,Accounts!$B$10:$B$84),"Error!  Invalid Account Number"))</f>
        <v/>
      </c>
      <c r="L463" s="30">
        <f t="shared" si="44"/>
        <v>0</v>
      </c>
      <c r="M463" s="152">
        <f t="shared" si="47"/>
        <v>0</v>
      </c>
      <c r="N463" s="43"/>
      <c r="O463" s="92"/>
      <c r="P463" s="150"/>
      <c r="Q463" s="156">
        <f t="shared" si="49"/>
        <v>0</v>
      </c>
      <c r="R463" s="161">
        <f t="shared" si="46"/>
        <v>0</v>
      </c>
      <c r="S463" s="15">
        <f>SUMIF(Accounts!A$10:A$84,C463,Accounts!A$10:A$84)</f>
        <v>0</v>
      </c>
      <c r="T463" s="15">
        <f t="shared" si="48"/>
        <v>0</v>
      </c>
      <c r="U463" s="15">
        <f t="shared" si="45"/>
        <v>0</v>
      </c>
    </row>
    <row r="464" spans="1:21">
      <c r="A464" s="56"/>
      <c r="B464" s="3"/>
      <c r="C464" s="216"/>
      <c r="D464" s="102"/>
      <c r="E464" s="102"/>
      <c r="F464" s="103"/>
      <c r="G464" s="131"/>
      <c r="H464" s="2"/>
      <c r="I464" s="107">
        <f>IF(F464="",SUMIF(Accounts!$A$10:$A$84,C464,Accounts!$D$10:$D$84),0)</f>
        <v>0</v>
      </c>
      <c r="J464" s="30">
        <f>IF(H464&lt;&gt;"",ROUND(H464*(1-F464-I464),2),IF(SETUP!$C$10&lt;&gt;"Y",0,IF(SUMIF(Accounts!A$10:A$84,C464,Accounts!Q$10:Q$84)=1,0,ROUND((D464-E464)*(1-F464-I464)/SETUP!$C$13,2))))</f>
        <v>0</v>
      </c>
      <c r="K464" s="14" t="str">
        <f>IF(SUM(C464:H464)=0,"",IF(T464=0,LOOKUP(C464,Accounts!$A$10:$A$84,Accounts!$B$10:$B$84),"Error!  Invalid Account Number"))</f>
        <v/>
      </c>
      <c r="L464" s="30">
        <f t="shared" si="44"/>
        <v>0</v>
      </c>
      <c r="M464" s="152">
        <f t="shared" si="47"/>
        <v>0</v>
      </c>
      <c r="N464" s="43"/>
      <c r="O464" s="92"/>
      <c r="P464" s="150"/>
      <c r="Q464" s="156">
        <f t="shared" si="49"/>
        <v>0</v>
      </c>
      <c r="R464" s="161">
        <f t="shared" si="46"/>
        <v>0</v>
      </c>
      <c r="S464" s="15">
        <f>SUMIF(Accounts!A$10:A$84,C464,Accounts!A$10:A$84)</f>
        <v>0</v>
      </c>
      <c r="T464" s="15">
        <f t="shared" si="48"/>
        <v>0</v>
      </c>
      <c r="U464" s="15">
        <f t="shared" si="45"/>
        <v>0</v>
      </c>
    </row>
    <row r="465" spans="1:21">
      <c r="A465" s="56"/>
      <c r="B465" s="3"/>
      <c r="C465" s="216"/>
      <c r="D465" s="102"/>
      <c r="E465" s="102"/>
      <c r="F465" s="103"/>
      <c r="G465" s="131"/>
      <c r="H465" s="2"/>
      <c r="I465" s="107">
        <f>IF(F465="",SUMIF(Accounts!$A$10:$A$84,C465,Accounts!$D$10:$D$84),0)</f>
        <v>0</v>
      </c>
      <c r="J465" s="30">
        <f>IF(H465&lt;&gt;"",ROUND(H465*(1-F465-I465),2),IF(SETUP!$C$10&lt;&gt;"Y",0,IF(SUMIF(Accounts!A$10:A$84,C465,Accounts!Q$10:Q$84)=1,0,ROUND((D465-E465)*(1-F465-I465)/SETUP!$C$13,2))))</f>
        <v>0</v>
      </c>
      <c r="K465" s="14" t="str">
        <f>IF(SUM(C465:H465)=0,"",IF(T465=0,LOOKUP(C465,Accounts!$A$10:$A$84,Accounts!$B$10:$B$84),"Error!  Invalid Account Number"))</f>
        <v/>
      </c>
      <c r="L465" s="30">
        <f t="shared" si="44"/>
        <v>0</v>
      </c>
      <c r="M465" s="152">
        <f t="shared" si="47"/>
        <v>0</v>
      </c>
      <c r="N465" s="43"/>
      <c r="O465" s="92"/>
      <c r="P465" s="150"/>
      <c r="Q465" s="156">
        <f t="shared" si="49"/>
        <v>0</v>
      </c>
      <c r="R465" s="161">
        <f t="shared" si="46"/>
        <v>0</v>
      </c>
      <c r="S465" s="15">
        <f>SUMIF(Accounts!A$10:A$84,C465,Accounts!A$10:A$84)</f>
        <v>0</v>
      </c>
      <c r="T465" s="15">
        <f t="shared" si="48"/>
        <v>0</v>
      </c>
      <c r="U465" s="15">
        <f t="shared" si="45"/>
        <v>0</v>
      </c>
    </row>
    <row r="466" spans="1:21">
      <c r="A466" s="56"/>
      <c r="B466" s="3"/>
      <c r="C466" s="216"/>
      <c r="D466" s="102"/>
      <c r="E466" s="102"/>
      <c r="F466" s="103"/>
      <c r="G466" s="131"/>
      <c r="H466" s="2"/>
      <c r="I466" s="107">
        <f>IF(F466="",SUMIF(Accounts!$A$10:$A$84,C466,Accounts!$D$10:$D$84),0)</f>
        <v>0</v>
      </c>
      <c r="J466" s="30">
        <f>IF(H466&lt;&gt;"",ROUND(H466*(1-F466-I466),2),IF(SETUP!$C$10&lt;&gt;"Y",0,IF(SUMIF(Accounts!A$10:A$84,C466,Accounts!Q$10:Q$84)=1,0,ROUND((D466-E466)*(1-F466-I466)/SETUP!$C$13,2))))</f>
        <v>0</v>
      </c>
      <c r="K466" s="14" t="str">
        <f>IF(SUM(C466:H466)=0,"",IF(T466=0,LOOKUP(C466,Accounts!$A$10:$A$84,Accounts!$B$10:$B$84),"Error!  Invalid Account Number"))</f>
        <v/>
      </c>
      <c r="L466" s="30">
        <f t="shared" si="44"/>
        <v>0</v>
      </c>
      <c r="M466" s="152">
        <f t="shared" si="47"/>
        <v>0</v>
      </c>
      <c r="N466" s="43"/>
      <c r="O466" s="92"/>
      <c r="P466" s="150"/>
      <c r="Q466" s="156">
        <f t="shared" si="49"/>
        <v>0</v>
      </c>
      <c r="R466" s="161">
        <f t="shared" si="46"/>
        <v>0</v>
      </c>
      <c r="S466" s="15">
        <f>SUMIF(Accounts!A$10:A$84,C466,Accounts!A$10:A$84)</f>
        <v>0</v>
      </c>
      <c r="T466" s="15">
        <f t="shared" si="48"/>
        <v>0</v>
      </c>
      <c r="U466" s="15">
        <f t="shared" si="45"/>
        <v>0</v>
      </c>
    </row>
    <row r="467" spans="1:21">
      <c r="A467" s="56"/>
      <c r="B467" s="3"/>
      <c r="C467" s="216"/>
      <c r="D467" s="102"/>
      <c r="E467" s="102"/>
      <c r="F467" s="103"/>
      <c r="G467" s="131"/>
      <c r="H467" s="2"/>
      <c r="I467" s="107">
        <f>IF(F467="",SUMIF(Accounts!$A$10:$A$84,C467,Accounts!$D$10:$D$84),0)</f>
        <v>0</v>
      </c>
      <c r="J467" s="30">
        <f>IF(H467&lt;&gt;"",ROUND(H467*(1-F467-I467),2),IF(SETUP!$C$10&lt;&gt;"Y",0,IF(SUMIF(Accounts!A$10:A$84,C467,Accounts!Q$10:Q$84)=1,0,ROUND((D467-E467)*(1-F467-I467)/SETUP!$C$13,2))))</f>
        <v>0</v>
      </c>
      <c r="K467" s="14" t="str">
        <f>IF(SUM(C467:H467)=0,"",IF(T467=0,LOOKUP(C467,Accounts!$A$10:$A$84,Accounts!$B$10:$B$84),"Error!  Invalid Account Number"))</f>
        <v/>
      </c>
      <c r="L467" s="30">
        <f t="shared" si="44"/>
        <v>0</v>
      </c>
      <c r="M467" s="152">
        <f t="shared" si="47"/>
        <v>0</v>
      </c>
      <c r="N467" s="43"/>
      <c r="O467" s="92"/>
      <c r="P467" s="150"/>
      <c r="Q467" s="156">
        <f t="shared" si="49"/>
        <v>0</v>
      </c>
      <c r="R467" s="161">
        <f t="shared" si="46"/>
        <v>0</v>
      </c>
      <c r="S467" s="15">
        <f>SUMIF(Accounts!A$10:A$84,C467,Accounts!A$10:A$84)</f>
        <v>0</v>
      </c>
      <c r="T467" s="15">
        <f t="shared" si="48"/>
        <v>0</v>
      </c>
      <c r="U467" s="15">
        <f t="shared" si="45"/>
        <v>0</v>
      </c>
    </row>
    <row r="468" spans="1:21">
      <c r="A468" s="56"/>
      <c r="B468" s="3"/>
      <c r="C468" s="216"/>
      <c r="D468" s="102"/>
      <c r="E468" s="102"/>
      <c r="F468" s="103"/>
      <c r="G468" s="131"/>
      <c r="H468" s="2"/>
      <c r="I468" s="107">
        <f>IF(F468="",SUMIF(Accounts!$A$10:$A$84,C468,Accounts!$D$10:$D$84),0)</f>
        <v>0</v>
      </c>
      <c r="J468" s="30">
        <f>IF(H468&lt;&gt;"",ROUND(H468*(1-F468-I468),2),IF(SETUP!$C$10&lt;&gt;"Y",0,IF(SUMIF(Accounts!A$10:A$84,C468,Accounts!Q$10:Q$84)=1,0,ROUND((D468-E468)*(1-F468-I468)/SETUP!$C$13,2))))</f>
        <v>0</v>
      </c>
      <c r="K468" s="14" t="str">
        <f>IF(SUM(C468:H468)=0,"",IF(T468=0,LOOKUP(C468,Accounts!$A$10:$A$84,Accounts!$B$10:$B$84),"Error!  Invalid Account Number"))</f>
        <v/>
      </c>
      <c r="L468" s="30">
        <f t="shared" si="44"/>
        <v>0</v>
      </c>
      <c r="M468" s="152">
        <f t="shared" si="47"/>
        <v>0</v>
      </c>
      <c r="N468" s="43"/>
      <c r="O468" s="92"/>
      <c r="P468" s="150"/>
      <c r="Q468" s="156">
        <f t="shared" si="49"/>
        <v>0</v>
      </c>
      <c r="R468" s="161">
        <f t="shared" si="46"/>
        <v>0</v>
      </c>
      <c r="S468" s="15">
        <f>SUMIF(Accounts!A$10:A$84,C468,Accounts!A$10:A$84)</f>
        <v>0</v>
      </c>
      <c r="T468" s="15">
        <f t="shared" si="48"/>
        <v>0</v>
      </c>
      <c r="U468" s="15">
        <f t="shared" si="45"/>
        <v>0</v>
      </c>
    </row>
    <row r="469" spans="1:21">
      <c r="A469" s="56"/>
      <c r="B469" s="3"/>
      <c r="C469" s="216"/>
      <c r="D469" s="102"/>
      <c r="E469" s="102"/>
      <c r="F469" s="103"/>
      <c r="G469" s="131"/>
      <c r="H469" s="2"/>
      <c r="I469" s="107">
        <f>IF(F469="",SUMIF(Accounts!$A$10:$A$84,C469,Accounts!$D$10:$D$84),0)</f>
        <v>0</v>
      </c>
      <c r="J469" s="30">
        <f>IF(H469&lt;&gt;"",ROUND(H469*(1-F469-I469),2),IF(SETUP!$C$10&lt;&gt;"Y",0,IF(SUMIF(Accounts!A$10:A$84,C469,Accounts!Q$10:Q$84)=1,0,ROUND((D469-E469)*(1-F469-I469)/SETUP!$C$13,2))))</f>
        <v>0</v>
      </c>
      <c r="K469" s="14" t="str">
        <f>IF(SUM(C469:H469)=0,"",IF(T469=0,LOOKUP(C469,Accounts!$A$10:$A$84,Accounts!$B$10:$B$84),"Error!  Invalid Account Number"))</f>
        <v/>
      </c>
      <c r="L469" s="30">
        <f t="shared" si="44"/>
        <v>0</v>
      </c>
      <c r="M469" s="152">
        <f t="shared" si="47"/>
        <v>0</v>
      </c>
      <c r="N469" s="43"/>
      <c r="O469" s="92"/>
      <c r="P469" s="150"/>
      <c r="Q469" s="156">
        <f t="shared" si="49"/>
        <v>0</v>
      </c>
      <c r="R469" s="161">
        <f t="shared" si="46"/>
        <v>0</v>
      </c>
      <c r="S469" s="15">
        <f>SUMIF(Accounts!A$10:A$84,C469,Accounts!A$10:A$84)</f>
        <v>0</v>
      </c>
      <c r="T469" s="15">
        <f t="shared" si="48"/>
        <v>0</v>
      </c>
      <c r="U469" s="15">
        <f t="shared" si="45"/>
        <v>0</v>
      </c>
    </row>
    <row r="470" spans="1:21">
      <c r="A470" s="56"/>
      <c r="B470" s="3"/>
      <c r="C470" s="216"/>
      <c r="D470" s="102"/>
      <c r="E470" s="102"/>
      <c r="F470" s="103"/>
      <c r="G470" s="131"/>
      <c r="H470" s="2"/>
      <c r="I470" s="107">
        <f>IF(F470="",SUMIF(Accounts!$A$10:$A$84,C470,Accounts!$D$10:$D$84),0)</f>
        <v>0</v>
      </c>
      <c r="J470" s="30">
        <f>IF(H470&lt;&gt;"",ROUND(H470*(1-F470-I470),2),IF(SETUP!$C$10&lt;&gt;"Y",0,IF(SUMIF(Accounts!A$10:A$84,C470,Accounts!Q$10:Q$84)=1,0,ROUND((D470-E470)*(1-F470-I470)/SETUP!$C$13,2))))</f>
        <v>0</v>
      </c>
      <c r="K470" s="14" t="str">
        <f>IF(SUM(C470:H470)=0,"",IF(T470=0,LOOKUP(C470,Accounts!$A$10:$A$84,Accounts!$B$10:$B$84),"Error!  Invalid Account Number"))</f>
        <v/>
      </c>
      <c r="L470" s="30">
        <f t="shared" si="44"/>
        <v>0</v>
      </c>
      <c r="M470" s="152">
        <f t="shared" si="47"/>
        <v>0</v>
      </c>
      <c r="N470" s="43"/>
      <c r="O470" s="92"/>
      <c r="P470" s="150"/>
      <c r="Q470" s="156">
        <f t="shared" si="49"/>
        <v>0</v>
      </c>
      <c r="R470" s="161">
        <f t="shared" si="46"/>
        <v>0</v>
      </c>
      <c r="S470" s="15">
        <f>SUMIF(Accounts!A$10:A$84,C470,Accounts!A$10:A$84)</f>
        <v>0</v>
      </c>
      <c r="T470" s="15">
        <f t="shared" si="48"/>
        <v>0</v>
      </c>
      <c r="U470" s="15">
        <f t="shared" si="45"/>
        <v>0</v>
      </c>
    </row>
    <row r="471" spans="1:21">
      <c r="A471" s="56"/>
      <c r="B471" s="3"/>
      <c r="C471" s="216"/>
      <c r="D471" s="102"/>
      <c r="E471" s="102"/>
      <c r="F471" s="103"/>
      <c r="G471" s="131"/>
      <c r="H471" s="2"/>
      <c r="I471" s="107">
        <f>IF(F471="",SUMIF(Accounts!$A$10:$A$84,C471,Accounts!$D$10:$D$84),0)</f>
        <v>0</v>
      </c>
      <c r="J471" s="30">
        <f>IF(H471&lt;&gt;"",ROUND(H471*(1-F471-I471),2),IF(SETUP!$C$10&lt;&gt;"Y",0,IF(SUMIF(Accounts!A$10:A$84,C471,Accounts!Q$10:Q$84)=1,0,ROUND((D471-E471)*(1-F471-I471)/SETUP!$C$13,2))))</f>
        <v>0</v>
      </c>
      <c r="K471" s="14" t="str">
        <f>IF(SUM(C471:H471)=0,"",IF(T471=0,LOOKUP(C471,Accounts!$A$10:$A$84,Accounts!$B$10:$B$84),"Error!  Invalid Account Number"))</f>
        <v/>
      </c>
      <c r="L471" s="30">
        <f t="shared" si="44"/>
        <v>0</v>
      </c>
      <c r="M471" s="152">
        <f t="shared" si="47"/>
        <v>0</v>
      </c>
      <c r="N471" s="43"/>
      <c r="O471" s="92"/>
      <c r="P471" s="150"/>
      <c r="Q471" s="156">
        <f t="shared" si="49"/>
        <v>0</v>
      </c>
      <c r="R471" s="161">
        <f t="shared" si="46"/>
        <v>0</v>
      </c>
      <c r="S471" s="15">
        <f>SUMIF(Accounts!A$10:A$84,C471,Accounts!A$10:A$84)</f>
        <v>0</v>
      </c>
      <c r="T471" s="15">
        <f t="shared" si="48"/>
        <v>0</v>
      </c>
      <c r="U471" s="15">
        <f t="shared" si="45"/>
        <v>0</v>
      </c>
    </row>
    <row r="472" spans="1:21">
      <c r="A472" s="56"/>
      <c r="B472" s="3"/>
      <c r="C472" s="216"/>
      <c r="D472" s="102"/>
      <c r="E472" s="102"/>
      <c r="F472" s="103"/>
      <c r="G472" s="131"/>
      <c r="H472" s="2"/>
      <c r="I472" s="107">
        <f>IF(F472="",SUMIF(Accounts!$A$10:$A$84,C472,Accounts!$D$10:$D$84),0)</f>
        <v>0</v>
      </c>
      <c r="J472" s="30">
        <f>IF(H472&lt;&gt;"",ROUND(H472*(1-F472-I472),2),IF(SETUP!$C$10&lt;&gt;"Y",0,IF(SUMIF(Accounts!A$10:A$84,C472,Accounts!Q$10:Q$84)=1,0,ROUND((D472-E472)*(1-F472-I472)/SETUP!$C$13,2))))</f>
        <v>0</v>
      </c>
      <c r="K472" s="14" t="str">
        <f>IF(SUM(C472:H472)=0,"",IF(T472=0,LOOKUP(C472,Accounts!$A$10:$A$84,Accounts!$B$10:$B$84),"Error!  Invalid Account Number"))</f>
        <v/>
      </c>
      <c r="L472" s="30">
        <f t="shared" si="44"/>
        <v>0</v>
      </c>
      <c r="M472" s="152">
        <f t="shared" si="47"/>
        <v>0</v>
      </c>
      <c r="N472" s="43"/>
      <c r="O472" s="92"/>
      <c r="P472" s="150"/>
      <c r="Q472" s="156">
        <f t="shared" si="49"/>
        <v>0</v>
      </c>
      <c r="R472" s="161">
        <f t="shared" si="46"/>
        <v>0</v>
      </c>
      <c r="S472" s="15">
        <f>SUMIF(Accounts!A$10:A$84,C472,Accounts!A$10:A$84)</f>
        <v>0</v>
      </c>
      <c r="T472" s="15">
        <f t="shared" si="48"/>
        <v>0</v>
      </c>
      <c r="U472" s="15">
        <f t="shared" si="45"/>
        <v>0</v>
      </c>
    </row>
    <row r="473" spans="1:21">
      <c r="A473" s="56"/>
      <c r="B473" s="3"/>
      <c r="C473" s="216"/>
      <c r="D473" s="102"/>
      <c r="E473" s="102"/>
      <c r="F473" s="103"/>
      <c r="G473" s="131"/>
      <c r="H473" s="2"/>
      <c r="I473" s="107">
        <f>IF(F473="",SUMIF(Accounts!$A$10:$A$84,C473,Accounts!$D$10:$D$84),0)</f>
        <v>0</v>
      </c>
      <c r="J473" s="30">
        <f>IF(H473&lt;&gt;"",ROUND(H473*(1-F473-I473),2),IF(SETUP!$C$10&lt;&gt;"Y",0,IF(SUMIF(Accounts!A$10:A$84,C473,Accounts!Q$10:Q$84)=1,0,ROUND((D473-E473)*(1-F473-I473)/SETUP!$C$13,2))))</f>
        <v>0</v>
      </c>
      <c r="K473" s="14" t="str">
        <f>IF(SUM(C473:H473)=0,"",IF(T473=0,LOOKUP(C473,Accounts!$A$10:$A$84,Accounts!$B$10:$B$84),"Error!  Invalid Account Number"))</f>
        <v/>
      </c>
      <c r="L473" s="30">
        <f t="shared" si="44"/>
        <v>0</v>
      </c>
      <c r="M473" s="152">
        <f t="shared" si="47"/>
        <v>0</v>
      </c>
      <c r="N473" s="43"/>
      <c r="O473" s="92"/>
      <c r="P473" s="150"/>
      <c r="Q473" s="156">
        <f t="shared" si="49"/>
        <v>0</v>
      </c>
      <c r="R473" s="161">
        <f t="shared" si="46"/>
        <v>0</v>
      </c>
      <c r="S473" s="15">
        <f>SUMIF(Accounts!A$10:A$84,C473,Accounts!A$10:A$84)</f>
        <v>0</v>
      </c>
      <c r="T473" s="15">
        <f t="shared" si="48"/>
        <v>0</v>
      </c>
      <c r="U473" s="15">
        <f t="shared" si="45"/>
        <v>0</v>
      </c>
    </row>
    <row r="474" spans="1:21">
      <c r="A474" s="56"/>
      <c r="B474" s="3"/>
      <c r="C474" s="216"/>
      <c r="D474" s="102"/>
      <c r="E474" s="102"/>
      <c r="F474" s="103"/>
      <c r="G474" s="131"/>
      <c r="H474" s="2"/>
      <c r="I474" s="107">
        <f>IF(F474="",SUMIF(Accounts!$A$10:$A$84,C474,Accounts!$D$10:$D$84),0)</f>
        <v>0</v>
      </c>
      <c r="J474" s="30">
        <f>IF(H474&lt;&gt;"",ROUND(H474*(1-F474-I474),2),IF(SETUP!$C$10&lt;&gt;"Y",0,IF(SUMIF(Accounts!A$10:A$84,C474,Accounts!Q$10:Q$84)=1,0,ROUND((D474-E474)*(1-F474-I474)/SETUP!$C$13,2))))</f>
        <v>0</v>
      </c>
      <c r="K474" s="14" t="str">
        <f>IF(SUM(C474:H474)=0,"",IF(T474=0,LOOKUP(C474,Accounts!$A$10:$A$84,Accounts!$B$10:$B$84),"Error!  Invalid Account Number"))</f>
        <v/>
      </c>
      <c r="L474" s="30">
        <f t="shared" si="44"/>
        <v>0</v>
      </c>
      <c r="M474" s="152">
        <f t="shared" si="47"/>
        <v>0</v>
      </c>
      <c r="N474" s="43"/>
      <c r="O474" s="92"/>
      <c r="P474" s="150"/>
      <c r="Q474" s="156">
        <f t="shared" si="49"/>
        <v>0</v>
      </c>
      <c r="R474" s="161">
        <f t="shared" si="46"/>
        <v>0</v>
      </c>
      <c r="S474" s="15">
        <f>SUMIF(Accounts!A$10:A$84,C474,Accounts!A$10:A$84)</f>
        <v>0</v>
      </c>
      <c r="T474" s="15">
        <f t="shared" si="48"/>
        <v>0</v>
      </c>
      <c r="U474" s="15">
        <f t="shared" si="45"/>
        <v>0</v>
      </c>
    </row>
    <row r="475" spans="1:21">
      <c r="A475" s="56"/>
      <c r="B475" s="3"/>
      <c r="C475" s="216"/>
      <c r="D475" s="102"/>
      <c r="E475" s="102"/>
      <c r="F475" s="103"/>
      <c r="G475" s="131"/>
      <c r="H475" s="2"/>
      <c r="I475" s="107">
        <f>IF(F475="",SUMIF(Accounts!$A$10:$A$84,C475,Accounts!$D$10:$D$84),0)</f>
        <v>0</v>
      </c>
      <c r="J475" s="30">
        <f>IF(H475&lt;&gt;"",ROUND(H475*(1-F475-I475),2),IF(SETUP!$C$10&lt;&gt;"Y",0,IF(SUMIF(Accounts!A$10:A$84,C475,Accounts!Q$10:Q$84)=1,0,ROUND((D475-E475)*(1-F475-I475)/SETUP!$C$13,2))))</f>
        <v>0</v>
      </c>
      <c r="K475" s="14" t="str">
        <f>IF(SUM(C475:H475)=0,"",IF(T475=0,LOOKUP(C475,Accounts!$A$10:$A$84,Accounts!$B$10:$B$84),"Error!  Invalid Account Number"))</f>
        <v/>
      </c>
      <c r="L475" s="30">
        <f t="shared" si="44"/>
        <v>0</v>
      </c>
      <c r="M475" s="152">
        <f t="shared" si="47"/>
        <v>0</v>
      </c>
      <c r="N475" s="43"/>
      <c r="O475" s="92"/>
      <c r="P475" s="150"/>
      <c r="Q475" s="156">
        <f t="shared" si="49"/>
        <v>0</v>
      </c>
      <c r="R475" s="161">
        <f t="shared" si="46"/>
        <v>0</v>
      </c>
      <c r="S475" s="15">
        <f>SUMIF(Accounts!A$10:A$84,C475,Accounts!A$10:A$84)</f>
        <v>0</v>
      </c>
      <c r="T475" s="15">
        <f t="shared" si="48"/>
        <v>0</v>
      </c>
      <c r="U475" s="15">
        <f t="shared" si="45"/>
        <v>0</v>
      </c>
    </row>
    <row r="476" spans="1:21">
      <c r="A476" s="56"/>
      <c r="B476" s="3"/>
      <c r="C476" s="216"/>
      <c r="D476" s="102"/>
      <c r="E476" s="102"/>
      <c r="F476" s="103"/>
      <c r="G476" s="131"/>
      <c r="H476" s="2"/>
      <c r="I476" s="107">
        <f>IF(F476="",SUMIF(Accounts!$A$10:$A$84,C476,Accounts!$D$10:$D$84),0)</f>
        <v>0</v>
      </c>
      <c r="J476" s="30">
        <f>IF(H476&lt;&gt;"",ROUND(H476*(1-F476-I476),2),IF(SETUP!$C$10&lt;&gt;"Y",0,IF(SUMIF(Accounts!A$10:A$84,C476,Accounts!Q$10:Q$84)=1,0,ROUND((D476-E476)*(1-F476-I476)/SETUP!$C$13,2))))</f>
        <v>0</v>
      </c>
      <c r="K476" s="14" t="str">
        <f>IF(SUM(C476:H476)=0,"",IF(T476=0,LOOKUP(C476,Accounts!$A$10:$A$84,Accounts!$B$10:$B$84),"Error!  Invalid Account Number"))</f>
        <v/>
      </c>
      <c r="L476" s="30">
        <f t="shared" si="44"/>
        <v>0</v>
      </c>
      <c r="M476" s="152">
        <f t="shared" si="47"/>
        <v>0</v>
      </c>
      <c r="N476" s="43"/>
      <c r="O476" s="92"/>
      <c r="P476" s="150"/>
      <c r="Q476" s="156">
        <f t="shared" si="49"/>
        <v>0</v>
      </c>
      <c r="R476" s="161">
        <f t="shared" si="46"/>
        <v>0</v>
      </c>
      <c r="S476" s="15">
        <f>SUMIF(Accounts!A$10:A$84,C476,Accounts!A$10:A$84)</f>
        <v>0</v>
      </c>
      <c r="T476" s="15">
        <f t="shared" si="48"/>
        <v>0</v>
      </c>
      <c r="U476" s="15">
        <f t="shared" si="45"/>
        <v>0</v>
      </c>
    </row>
    <row r="477" spans="1:21">
      <c r="A477" s="56"/>
      <c r="B477" s="3"/>
      <c r="C477" s="216"/>
      <c r="D477" s="102"/>
      <c r="E477" s="102"/>
      <c r="F477" s="103"/>
      <c r="G477" s="131"/>
      <c r="H477" s="2"/>
      <c r="I477" s="107">
        <f>IF(F477="",SUMIF(Accounts!$A$10:$A$84,C477,Accounts!$D$10:$D$84),0)</f>
        <v>0</v>
      </c>
      <c r="J477" s="30">
        <f>IF(H477&lt;&gt;"",ROUND(H477*(1-F477-I477),2),IF(SETUP!$C$10&lt;&gt;"Y",0,IF(SUMIF(Accounts!A$10:A$84,C477,Accounts!Q$10:Q$84)=1,0,ROUND((D477-E477)*(1-F477-I477)/SETUP!$C$13,2))))</f>
        <v>0</v>
      </c>
      <c r="K477" s="14" t="str">
        <f>IF(SUM(C477:H477)=0,"",IF(T477=0,LOOKUP(C477,Accounts!$A$10:$A$84,Accounts!$B$10:$B$84),"Error!  Invalid Account Number"))</f>
        <v/>
      </c>
      <c r="L477" s="30">
        <f t="shared" si="44"/>
        <v>0</v>
      </c>
      <c r="M477" s="152">
        <f t="shared" si="47"/>
        <v>0</v>
      </c>
      <c r="N477" s="43"/>
      <c r="O477" s="92"/>
      <c r="P477" s="150"/>
      <c r="Q477" s="156">
        <f t="shared" si="49"/>
        <v>0</v>
      </c>
      <c r="R477" s="161">
        <f t="shared" si="46"/>
        <v>0</v>
      </c>
      <c r="S477" s="15">
        <f>SUMIF(Accounts!A$10:A$84,C477,Accounts!A$10:A$84)</f>
        <v>0</v>
      </c>
      <c r="T477" s="15">
        <f t="shared" si="48"/>
        <v>0</v>
      </c>
      <c r="U477" s="15">
        <f t="shared" si="45"/>
        <v>0</v>
      </c>
    </row>
    <row r="478" spans="1:21">
      <c r="A478" s="56"/>
      <c r="B478" s="3"/>
      <c r="C478" s="216"/>
      <c r="D478" s="102"/>
      <c r="E478" s="102"/>
      <c r="F478" s="103"/>
      <c r="G478" s="131"/>
      <c r="H478" s="2"/>
      <c r="I478" s="107">
        <f>IF(F478="",SUMIF(Accounts!$A$10:$A$84,C478,Accounts!$D$10:$D$84),0)</f>
        <v>0</v>
      </c>
      <c r="J478" s="30">
        <f>IF(H478&lt;&gt;"",ROUND(H478*(1-F478-I478),2),IF(SETUP!$C$10&lt;&gt;"Y",0,IF(SUMIF(Accounts!A$10:A$84,C478,Accounts!Q$10:Q$84)=1,0,ROUND((D478-E478)*(1-F478-I478)/SETUP!$C$13,2))))</f>
        <v>0</v>
      </c>
      <c r="K478" s="14" t="str">
        <f>IF(SUM(C478:H478)=0,"",IF(T478=0,LOOKUP(C478,Accounts!$A$10:$A$84,Accounts!$B$10:$B$84),"Error!  Invalid Account Number"))</f>
        <v/>
      </c>
      <c r="L478" s="30">
        <f t="shared" si="44"/>
        <v>0</v>
      </c>
      <c r="M478" s="152">
        <f t="shared" si="47"/>
        <v>0</v>
      </c>
      <c r="N478" s="43"/>
      <c r="O478" s="92"/>
      <c r="P478" s="150"/>
      <c r="Q478" s="156">
        <f t="shared" si="49"/>
        <v>0</v>
      </c>
      <c r="R478" s="161">
        <f t="shared" si="46"/>
        <v>0</v>
      </c>
      <c r="S478" s="15">
        <f>SUMIF(Accounts!A$10:A$84,C478,Accounts!A$10:A$84)</f>
        <v>0</v>
      </c>
      <c r="T478" s="15">
        <f t="shared" si="48"/>
        <v>0</v>
      </c>
      <c r="U478" s="15">
        <f t="shared" si="45"/>
        <v>0</v>
      </c>
    </row>
    <row r="479" spans="1:21">
      <c r="A479" s="56"/>
      <c r="B479" s="3"/>
      <c r="C479" s="216"/>
      <c r="D479" s="102"/>
      <c r="E479" s="102"/>
      <c r="F479" s="103"/>
      <c r="G479" s="131"/>
      <c r="H479" s="2"/>
      <c r="I479" s="107">
        <f>IF(F479="",SUMIF(Accounts!$A$10:$A$84,C479,Accounts!$D$10:$D$84),0)</f>
        <v>0</v>
      </c>
      <c r="J479" s="30">
        <f>IF(H479&lt;&gt;"",ROUND(H479*(1-F479-I479),2),IF(SETUP!$C$10&lt;&gt;"Y",0,IF(SUMIF(Accounts!A$10:A$84,C479,Accounts!Q$10:Q$84)=1,0,ROUND((D479-E479)*(1-F479-I479)/SETUP!$C$13,2))))</f>
        <v>0</v>
      </c>
      <c r="K479" s="14" t="str">
        <f>IF(SUM(C479:H479)=0,"",IF(T479=0,LOOKUP(C479,Accounts!$A$10:$A$84,Accounts!$B$10:$B$84),"Error!  Invalid Account Number"))</f>
        <v/>
      </c>
      <c r="L479" s="30">
        <f t="shared" si="44"/>
        <v>0</v>
      </c>
      <c r="M479" s="152">
        <f t="shared" si="47"/>
        <v>0</v>
      </c>
      <c r="N479" s="43"/>
      <c r="O479" s="92"/>
      <c r="P479" s="150"/>
      <c r="Q479" s="156">
        <f t="shared" si="49"/>
        <v>0</v>
      </c>
      <c r="R479" s="161">
        <f t="shared" si="46"/>
        <v>0</v>
      </c>
      <c r="S479" s="15">
        <f>SUMIF(Accounts!A$10:A$84,C479,Accounts!A$10:A$84)</f>
        <v>0</v>
      </c>
      <c r="T479" s="15">
        <f t="shared" si="48"/>
        <v>0</v>
      </c>
      <c r="U479" s="15">
        <f t="shared" si="45"/>
        <v>0</v>
      </c>
    </row>
    <row r="480" spans="1:21">
      <c r="A480" s="56"/>
      <c r="B480" s="3"/>
      <c r="C480" s="216"/>
      <c r="D480" s="102"/>
      <c r="E480" s="102"/>
      <c r="F480" s="103"/>
      <c r="G480" s="131"/>
      <c r="H480" s="2"/>
      <c r="I480" s="107">
        <f>IF(F480="",SUMIF(Accounts!$A$10:$A$84,C480,Accounts!$D$10:$D$84),0)</f>
        <v>0</v>
      </c>
      <c r="J480" s="30">
        <f>IF(H480&lt;&gt;"",ROUND(H480*(1-F480-I480),2),IF(SETUP!$C$10&lt;&gt;"Y",0,IF(SUMIF(Accounts!A$10:A$84,C480,Accounts!Q$10:Q$84)=1,0,ROUND((D480-E480)*(1-F480-I480)/SETUP!$C$13,2))))</f>
        <v>0</v>
      </c>
      <c r="K480" s="14" t="str">
        <f>IF(SUM(C480:H480)=0,"",IF(T480=0,LOOKUP(C480,Accounts!$A$10:$A$84,Accounts!$B$10:$B$84),"Error!  Invalid Account Number"))</f>
        <v/>
      </c>
      <c r="L480" s="30">
        <f t="shared" si="44"/>
        <v>0</v>
      </c>
      <c r="M480" s="152">
        <f t="shared" si="47"/>
        <v>0</v>
      </c>
      <c r="N480" s="43"/>
      <c r="O480" s="92"/>
      <c r="P480" s="150"/>
      <c r="Q480" s="156">
        <f t="shared" si="49"/>
        <v>0</v>
      </c>
      <c r="R480" s="161">
        <f t="shared" si="46"/>
        <v>0</v>
      </c>
      <c r="S480" s="15">
        <f>SUMIF(Accounts!A$10:A$84,C480,Accounts!A$10:A$84)</f>
        <v>0</v>
      </c>
      <c r="T480" s="15">
        <f t="shared" si="48"/>
        <v>0</v>
      </c>
      <c r="U480" s="15">
        <f t="shared" si="45"/>
        <v>0</v>
      </c>
    </row>
    <row r="481" spans="1:21">
      <c r="A481" s="56"/>
      <c r="B481" s="3"/>
      <c r="C481" s="216"/>
      <c r="D481" s="102"/>
      <c r="E481" s="102"/>
      <c r="F481" s="103"/>
      <c r="G481" s="131"/>
      <c r="H481" s="2"/>
      <c r="I481" s="107">
        <f>IF(F481="",SUMIF(Accounts!$A$10:$A$84,C481,Accounts!$D$10:$D$84),0)</f>
        <v>0</v>
      </c>
      <c r="J481" s="30">
        <f>IF(H481&lt;&gt;"",ROUND(H481*(1-F481-I481),2),IF(SETUP!$C$10&lt;&gt;"Y",0,IF(SUMIF(Accounts!A$10:A$84,C481,Accounts!Q$10:Q$84)=1,0,ROUND((D481-E481)*(1-F481-I481)/SETUP!$C$13,2))))</f>
        <v>0</v>
      </c>
      <c r="K481" s="14" t="str">
        <f>IF(SUM(C481:H481)=0,"",IF(T481=0,LOOKUP(C481,Accounts!$A$10:$A$84,Accounts!$B$10:$B$84),"Error!  Invalid Account Number"))</f>
        <v/>
      </c>
      <c r="L481" s="30">
        <f t="shared" si="44"/>
        <v>0</v>
      </c>
      <c r="M481" s="152">
        <f t="shared" si="47"/>
        <v>0</v>
      </c>
      <c r="N481" s="43"/>
      <c r="O481" s="92"/>
      <c r="P481" s="150"/>
      <c r="Q481" s="156">
        <f t="shared" si="49"/>
        <v>0</v>
      </c>
      <c r="R481" s="161">
        <f t="shared" si="46"/>
        <v>0</v>
      </c>
      <c r="S481" s="15">
        <f>SUMIF(Accounts!A$10:A$84,C481,Accounts!A$10:A$84)</f>
        <v>0</v>
      </c>
      <c r="T481" s="15">
        <f t="shared" si="48"/>
        <v>0</v>
      </c>
      <c r="U481" s="15">
        <f t="shared" si="45"/>
        <v>0</v>
      </c>
    </row>
    <row r="482" spans="1:21">
      <c r="A482" s="56"/>
      <c r="B482" s="3"/>
      <c r="C482" s="216"/>
      <c r="D482" s="102"/>
      <c r="E482" s="102"/>
      <c r="F482" s="103"/>
      <c r="G482" s="131"/>
      <c r="H482" s="2"/>
      <c r="I482" s="107">
        <f>IF(F482="",SUMIF(Accounts!$A$10:$A$84,C482,Accounts!$D$10:$D$84),0)</f>
        <v>0</v>
      </c>
      <c r="J482" s="30">
        <f>IF(H482&lt;&gt;"",ROUND(H482*(1-F482-I482),2),IF(SETUP!$C$10&lt;&gt;"Y",0,IF(SUMIF(Accounts!A$10:A$84,C482,Accounts!Q$10:Q$84)=1,0,ROUND((D482-E482)*(1-F482-I482)/SETUP!$C$13,2))))</f>
        <v>0</v>
      </c>
      <c r="K482" s="14" t="str">
        <f>IF(SUM(C482:H482)=0,"",IF(T482=0,LOOKUP(C482,Accounts!$A$10:$A$84,Accounts!$B$10:$B$84),"Error!  Invalid Account Number"))</f>
        <v/>
      </c>
      <c r="L482" s="30">
        <f t="shared" si="44"/>
        <v>0</v>
      </c>
      <c r="M482" s="152">
        <f t="shared" si="47"/>
        <v>0</v>
      </c>
      <c r="N482" s="43"/>
      <c r="O482" s="92"/>
      <c r="P482" s="150"/>
      <c r="Q482" s="156">
        <f t="shared" si="49"/>
        <v>0</v>
      </c>
      <c r="R482" s="161">
        <f t="shared" si="46"/>
        <v>0</v>
      </c>
      <c r="S482" s="15">
        <f>SUMIF(Accounts!A$10:A$84,C482,Accounts!A$10:A$84)</f>
        <v>0</v>
      </c>
      <c r="T482" s="15">
        <f t="shared" si="48"/>
        <v>0</v>
      </c>
      <c r="U482" s="15">
        <f t="shared" si="45"/>
        <v>0</v>
      </c>
    </row>
    <row r="483" spans="1:21">
      <c r="A483" s="56"/>
      <c r="B483" s="3"/>
      <c r="C483" s="216"/>
      <c r="D483" s="102"/>
      <c r="E483" s="102"/>
      <c r="F483" s="103"/>
      <c r="G483" s="131"/>
      <c r="H483" s="2"/>
      <c r="I483" s="107">
        <f>IF(F483="",SUMIF(Accounts!$A$10:$A$84,C483,Accounts!$D$10:$D$84),0)</f>
        <v>0</v>
      </c>
      <c r="J483" s="30">
        <f>IF(H483&lt;&gt;"",ROUND(H483*(1-F483-I483),2),IF(SETUP!$C$10&lt;&gt;"Y",0,IF(SUMIF(Accounts!A$10:A$84,C483,Accounts!Q$10:Q$84)=1,0,ROUND((D483-E483)*(1-F483-I483)/SETUP!$C$13,2))))</f>
        <v>0</v>
      </c>
      <c r="K483" s="14" t="str">
        <f>IF(SUM(C483:H483)=0,"",IF(T483=0,LOOKUP(C483,Accounts!$A$10:$A$84,Accounts!$B$10:$B$84),"Error!  Invalid Account Number"))</f>
        <v/>
      </c>
      <c r="L483" s="30">
        <f t="shared" si="44"/>
        <v>0</v>
      </c>
      <c r="M483" s="152">
        <f t="shared" si="47"/>
        <v>0</v>
      </c>
      <c r="N483" s="43"/>
      <c r="O483" s="92"/>
      <c r="P483" s="150"/>
      <c r="Q483" s="156">
        <f t="shared" si="49"/>
        <v>0</v>
      </c>
      <c r="R483" s="161">
        <f t="shared" si="46"/>
        <v>0</v>
      </c>
      <c r="S483" s="15">
        <f>SUMIF(Accounts!A$10:A$84,C483,Accounts!A$10:A$84)</f>
        <v>0</v>
      </c>
      <c r="T483" s="15">
        <f t="shared" si="48"/>
        <v>0</v>
      </c>
      <c r="U483" s="15">
        <f t="shared" si="45"/>
        <v>0</v>
      </c>
    </row>
    <row r="484" spans="1:21">
      <c r="A484" s="56"/>
      <c r="B484" s="3"/>
      <c r="C484" s="216"/>
      <c r="D484" s="102"/>
      <c r="E484" s="102"/>
      <c r="F484" s="103"/>
      <c r="G484" s="131"/>
      <c r="H484" s="2"/>
      <c r="I484" s="107">
        <f>IF(F484="",SUMIF(Accounts!$A$10:$A$84,C484,Accounts!$D$10:$D$84),0)</f>
        <v>0</v>
      </c>
      <c r="J484" s="30">
        <f>IF(H484&lt;&gt;"",ROUND(H484*(1-F484-I484),2),IF(SETUP!$C$10&lt;&gt;"Y",0,IF(SUMIF(Accounts!A$10:A$84,C484,Accounts!Q$10:Q$84)=1,0,ROUND((D484-E484)*(1-F484-I484)/SETUP!$C$13,2))))</f>
        <v>0</v>
      </c>
      <c r="K484" s="14" t="str">
        <f>IF(SUM(C484:H484)=0,"",IF(T484=0,LOOKUP(C484,Accounts!$A$10:$A$84,Accounts!$B$10:$B$84),"Error!  Invalid Account Number"))</f>
        <v/>
      </c>
      <c r="L484" s="30">
        <f t="shared" si="44"/>
        <v>0</v>
      </c>
      <c r="M484" s="152">
        <f t="shared" si="47"/>
        <v>0</v>
      </c>
      <c r="N484" s="43"/>
      <c r="O484" s="92"/>
      <c r="P484" s="150"/>
      <c r="Q484" s="156">
        <f t="shared" si="49"/>
        <v>0</v>
      </c>
      <c r="R484" s="161">
        <f t="shared" si="46"/>
        <v>0</v>
      </c>
      <c r="S484" s="15">
        <f>SUMIF(Accounts!A$10:A$84,C484,Accounts!A$10:A$84)</f>
        <v>0</v>
      </c>
      <c r="T484" s="15">
        <f t="shared" si="48"/>
        <v>0</v>
      </c>
      <c r="U484" s="15">
        <f t="shared" si="45"/>
        <v>0</v>
      </c>
    </row>
    <row r="485" spans="1:21">
      <c r="A485" s="56"/>
      <c r="B485" s="3"/>
      <c r="C485" s="216"/>
      <c r="D485" s="102"/>
      <c r="E485" s="102"/>
      <c r="F485" s="103"/>
      <c r="G485" s="131"/>
      <c r="H485" s="2"/>
      <c r="I485" s="107">
        <f>IF(F485="",SUMIF(Accounts!$A$10:$A$84,C485,Accounts!$D$10:$D$84),0)</f>
        <v>0</v>
      </c>
      <c r="J485" s="30">
        <f>IF(H485&lt;&gt;"",ROUND(H485*(1-F485-I485),2),IF(SETUP!$C$10&lt;&gt;"Y",0,IF(SUMIF(Accounts!A$10:A$84,C485,Accounts!Q$10:Q$84)=1,0,ROUND((D485-E485)*(1-F485-I485)/SETUP!$C$13,2))))</f>
        <v>0</v>
      </c>
      <c r="K485" s="14" t="str">
        <f>IF(SUM(C485:H485)=0,"",IF(T485=0,LOOKUP(C485,Accounts!$A$10:$A$84,Accounts!$B$10:$B$84),"Error!  Invalid Account Number"))</f>
        <v/>
      </c>
      <c r="L485" s="30">
        <f t="shared" si="44"/>
        <v>0</v>
      </c>
      <c r="M485" s="152">
        <f t="shared" si="47"/>
        <v>0</v>
      </c>
      <c r="N485" s="43"/>
      <c r="O485" s="92"/>
      <c r="P485" s="150"/>
      <c r="Q485" s="156">
        <f t="shared" si="49"/>
        <v>0</v>
      </c>
      <c r="R485" s="161">
        <f t="shared" si="46"/>
        <v>0</v>
      </c>
      <c r="S485" s="15">
        <f>SUMIF(Accounts!A$10:A$84,C485,Accounts!A$10:A$84)</f>
        <v>0</v>
      </c>
      <c r="T485" s="15">
        <f t="shared" si="48"/>
        <v>0</v>
      </c>
      <c r="U485" s="15">
        <f t="shared" si="45"/>
        <v>0</v>
      </c>
    </row>
    <row r="486" spans="1:21">
      <c r="A486" s="56"/>
      <c r="B486" s="3"/>
      <c r="C486" s="216"/>
      <c r="D486" s="102"/>
      <c r="E486" s="102"/>
      <c r="F486" s="103"/>
      <c r="G486" s="131"/>
      <c r="H486" s="2"/>
      <c r="I486" s="107">
        <f>IF(F486="",SUMIF(Accounts!$A$10:$A$84,C486,Accounts!$D$10:$D$84),0)</f>
        <v>0</v>
      </c>
      <c r="J486" s="30">
        <f>IF(H486&lt;&gt;"",ROUND(H486*(1-F486-I486),2),IF(SETUP!$C$10&lt;&gt;"Y",0,IF(SUMIF(Accounts!A$10:A$84,C486,Accounts!Q$10:Q$84)=1,0,ROUND((D486-E486)*(1-F486-I486)/SETUP!$C$13,2))))</f>
        <v>0</v>
      </c>
      <c r="K486" s="14" t="str">
        <f>IF(SUM(C486:H486)=0,"",IF(T486=0,LOOKUP(C486,Accounts!$A$10:$A$84,Accounts!$B$10:$B$84),"Error!  Invalid Account Number"))</f>
        <v/>
      </c>
      <c r="L486" s="30">
        <f t="shared" si="44"/>
        <v>0</v>
      </c>
      <c r="M486" s="152">
        <f t="shared" si="47"/>
        <v>0</v>
      </c>
      <c r="N486" s="43"/>
      <c r="O486" s="92"/>
      <c r="P486" s="150"/>
      <c r="Q486" s="156">
        <f t="shared" si="49"/>
        <v>0</v>
      </c>
      <c r="R486" s="161">
        <f t="shared" si="46"/>
        <v>0</v>
      </c>
      <c r="S486" s="15">
        <f>SUMIF(Accounts!A$10:A$84,C486,Accounts!A$10:A$84)</f>
        <v>0</v>
      </c>
      <c r="T486" s="15">
        <f t="shared" si="48"/>
        <v>0</v>
      </c>
      <c r="U486" s="15">
        <f t="shared" si="45"/>
        <v>0</v>
      </c>
    </row>
    <row r="487" spans="1:21">
      <c r="A487" s="56"/>
      <c r="B487" s="3"/>
      <c r="C487" s="216"/>
      <c r="D487" s="102"/>
      <c r="E487" s="102"/>
      <c r="F487" s="103"/>
      <c r="G487" s="131"/>
      <c r="H487" s="2"/>
      <c r="I487" s="107">
        <f>IF(F487="",SUMIF(Accounts!$A$10:$A$84,C487,Accounts!$D$10:$D$84),0)</f>
        <v>0</v>
      </c>
      <c r="J487" s="30">
        <f>IF(H487&lt;&gt;"",ROUND(H487*(1-F487-I487),2),IF(SETUP!$C$10&lt;&gt;"Y",0,IF(SUMIF(Accounts!A$10:A$84,C487,Accounts!Q$10:Q$84)=1,0,ROUND((D487-E487)*(1-F487-I487)/SETUP!$C$13,2))))</f>
        <v>0</v>
      </c>
      <c r="K487" s="14" t="str">
        <f>IF(SUM(C487:H487)=0,"",IF(T487=0,LOOKUP(C487,Accounts!$A$10:$A$84,Accounts!$B$10:$B$84),"Error!  Invalid Account Number"))</f>
        <v/>
      </c>
      <c r="L487" s="30">
        <f t="shared" si="44"/>
        <v>0</v>
      </c>
      <c r="M487" s="152">
        <f t="shared" si="47"/>
        <v>0</v>
      </c>
      <c r="N487" s="43"/>
      <c r="O487" s="92"/>
      <c r="P487" s="150"/>
      <c r="Q487" s="156">
        <f t="shared" si="49"/>
        <v>0</v>
      </c>
      <c r="R487" s="161">
        <f t="shared" si="46"/>
        <v>0</v>
      </c>
      <c r="S487" s="15">
        <f>SUMIF(Accounts!A$10:A$84,C487,Accounts!A$10:A$84)</f>
        <v>0</v>
      </c>
      <c r="T487" s="15">
        <f t="shared" si="48"/>
        <v>0</v>
      </c>
      <c r="U487" s="15">
        <f t="shared" si="45"/>
        <v>0</v>
      </c>
    </row>
    <row r="488" spans="1:21">
      <c r="A488" s="56"/>
      <c r="B488" s="3"/>
      <c r="C488" s="216"/>
      <c r="D488" s="102"/>
      <c r="E488" s="102"/>
      <c r="F488" s="103"/>
      <c r="G488" s="131"/>
      <c r="H488" s="2"/>
      <c r="I488" s="107">
        <f>IF(F488="",SUMIF(Accounts!$A$10:$A$84,C488,Accounts!$D$10:$D$84),0)</f>
        <v>0</v>
      </c>
      <c r="J488" s="30">
        <f>IF(H488&lt;&gt;"",ROUND(H488*(1-F488-I488),2),IF(SETUP!$C$10&lt;&gt;"Y",0,IF(SUMIF(Accounts!A$10:A$84,C488,Accounts!Q$10:Q$84)=1,0,ROUND((D488-E488)*(1-F488-I488)/SETUP!$C$13,2))))</f>
        <v>0</v>
      </c>
      <c r="K488" s="14" t="str">
        <f>IF(SUM(C488:H488)=0,"",IF(T488=0,LOOKUP(C488,Accounts!$A$10:$A$84,Accounts!$B$10:$B$84),"Error!  Invalid Account Number"))</f>
        <v/>
      </c>
      <c r="L488" s="30">
        <f t="shared" si="44"/>
        <v>0</v>
      </c>
      <c r="M488" s="152">
        <f t="shared" si="47"/>
        <v>0</v>
      </c>
      <c r="N488" s="43"/>
      <c r="O488" s="92"/>
      <c r="P488" s="150"/>
      <c r="Q488" s="156">
        <f t="shared" si="49"/>
        <v>0</v>
      </c>
      <c r="R488" s="161">
        <f t="shared" si="46"/>
        <v>0</v>
      </c>
      <c r="S488" s="15">
        <f>SUMIF(Accounts!A$10:A$84,C488,Accounts!A$10:A$84)</f>
        <v>0</v>
      </c>
      <c r="T488" s="15">
        <f t="shared" si="48"/>
        <v>0</v>
      </c>
      <c r="U488" s="15">
        <f t="shared" si="45"/>
        <v>0</v>
      </c>
    </row>
    <row r="489" spans="1:21">
      <c r="A489" s="56"/>
      <c r="B489" s="3"/>
      <c r="C489" s="216"/>
      <c r="D489" s="102"/>
      <c r="E489" s="102"/>
      <c r="F489" s="103"/>
      <c r="G489" s="131"/>
      <c r="H489" s="2"/>
      <c r="I489" s="107">
        <f>IF(F489="",SUMIF(Accounts!$A$10:$A$84,C489,Accounts!$D$10:$D$84),0)</f>
        <v>0</v>
      </c>
      <c r="J489" s="30">
        <f>IF(H489&lt;&gt;"",ROUND(H489*(1-F489-I489),2),IF(SETUP!$C$10&lt;&gt;"Y",0,IF(SUMIF(Accounts!A$10:A$84,C489,Accounts!Q$10:Q$84)=1,0,ROUND((D489-E489)*(1-F489-I489)/SETUP!$C$13,2))))</f>
        <v>0</v>
      </c>
      <c r="K489" s="14" t="str">
        <f>IF(SUM(C489:H489)=0,"",IF(T489=0,LOOKUP(C489,Accounts!$A$10:$A$84,Accounts!$B$10:$B$84),"Error!  Invalid Account Number"))</f>
        <v/>
      </c>
      <c r="L489" s="30">
        <f t="shared" si="44"/>
        <v>0</v>
      </c>
      <c r="M489" s="152">
        <f t="shared" si="47"/>
        <v>0</v>
      </c>
      <c r="N489" s="43"/>
      <c r="O489" s="92"/>
      <c r="P489" s="150"/>
      <c r="Q489" s="156">
        <f t="shared" si="49"/>
        <v>0</v>
      </c>
      <c r="R489" s="161">
        <f t="shared" si="46"/>
        <v>0</v>
      </c>
      <c r="S489" s="15">
        <f>SUMIF(Accounts!A$10:A$84,C489,Accounts!A$10:A$84)</f>
        <v>0</v>
      </c>
      <c r="T489" s="15">
        <f t="shared" si="48"/>
        <v>0</v>
      </c>
      <c r="U489" s="15">
        <f t="shared" si="45"/>
        <v>0</v>
      </c>
    </row>
    <row r="490" spans="1:21">
      <c r="A490" s="56"/>
      <c r="B490" s="3"/>
      <c r="C490" s="216"/>
      <c r="D490" s="102"/>
      <c r="E490" s="102"/>
      <c r="F490" s="103"/>
      <c r="G490" s="131"/>
      <c r="H490" s="2"/>
      <c r="I490" s="107">
        <f>IF(F490="",SUMIF(Accounts!$A$10:$A$84,C490,Accounts!$D$10:$D$84),0)</f>
        <v>0</v>
      </c>
      <c r="J490" s="30">
        <f>IF(H490&lt;&gt;"",ROUND(H490*(1-F490-I490),2),IF(SETUP!$C$10&lt;&gt;"Y",0,IF(SUMIF(Accounts!A$10:A$84,C490,Accounts!Q$10:Q$84)=1,0,ROUND((D490-E490)*(1-F490-I490)/SETUP!$C$13,2))))</f>
        <v>0</v>
      </c>
      <c r="K490" s="14" t="str">
        <f>IF(SUM(C490:H490)=0,"",IF(T490=0,LOOKUP(C490,Accounts!$A$10:$A$84,Accounts!$B$10:$B$84),"Error!  Invalid Account Number"))</f>
        <v/>
      </c>
      <c r="L490" s="30">
        <f t="shared" si="44"/>
        <v>0</v>
      </c>
      <c r="M490" s="152">
        <f t="shared" si="47"/>
        <v>0</v>
      </c>
      <c r="N490" s="43"/>
      <c r="O490" s="92"/>
      <c r="P490" s="150"/>
      <c r="Q490" s="156">
        <f t="shared" si="49"/>
        <v>0</v>
      </c>
      <c r="R490" s="161">
        <f t="shared" si="46"/>
        <v>0</v>
      </c>
      <c r="S490" s="15">
        <f>SUMIF(Accounts!A$10:A$84,C490,Accounts!A$10:A$84)</f>
        <v>0</v>
      </c>
      <c r="T490" s="15">
        <f t="shared" si="48"/>
        <v>0</v>
      </c>
      <c r="U490" s="15">
        <f t="shared" si="45"/>
        <v>0</v>
      </c>
    </row>
    <row r="491" spans="1:21">
      <c r="A491" s="56"/>
      <c r="B491" s="3"/>
      <c r="C491" s="216"/>
      <c r="D491" s="102"/>
      <c r="E491" s="102"/>
      <c r="F491" s="103"/>
      <c r="G491" s="131"/>
      <c r="H491" s="2"/>
      <c r="I491" s="107">
        <f>IF(F491="",SUMIF(Accounts!$A$10:$A$84,C491,Accounts!$D$10:$D$84),0)</f>
        <v>0</v>
      </c>
      <c r="J491" s="30">
        <f>IF(H491&lt;&gt;"",ROUND(H491*(1-F491-I491),2),IF(SETUP!$C$10&lt;&gt;"Y",0,IF(SUMIF(Accounts!A$10:A$84,C491,Accounts!Q$10:Q$84)=1,0,ROUND((D491-E491)*(1-F491-I491)/SETUP!$C$13,2))))</f>
        <v>0</v>
      </c>
      <c r="K491" s="14" t="str">
        <f>IF(SUM(C491:H491)=0,"",IF(T491=0,LOOKUP(C491,Accounts!$A$10:$A$84,Accounts!$B$10:$B$84),"Error!  Invalid Account Number"))</f>
        <v/>
      </c>
      <c r="L491" s="30">
        <f t="shared" si="44"/>
        <v>0</v>
      </c>
      <c r="M491" s="152">
        <f t="shared" si="47"/>
        <v>0</v>
      </c>
      <c r="N491" s="43"/>
      <c r="O491" s="92"/>
      <c r="P491" s="150"/>
      <c r="Q491" s="156">
        <f t="shared" si="49"/>
        <v>0</v>
      </c>
      <c r="R491" s="161">
        <f t="shared" si="46"/>
        <v>0</v>
      </c>
      <c r="S491" s="15">
        <f>SUMIF(Accounts!A$10:A$84,C491,Accounts!A$10:A$84)</f>
        <v>0</v>
      </c>
      <c r="T491" s="15">
        <f t="shared" si="48"/>
        <v>0</v>
      </c>
      <c r="U491" s="15">
        <f t="shared" si="45"/>
        <v>0</v>
      </c>
    </row>
    <row r="492" spans="1:21">
      <c r="A492" s="56"/>
      <c r="B492" s="3"/>
      <c r="C492" s="216"/>
      <c r="D492" s="102"/>
      <c r="E492" s="102"/>
      <c r="F492" s="103"/>
      <c r="G492" s="131"/>
      <c r="H492" s="2"/>
      <c r="I492" s="107">
        <f>IF(F492="",SUMIF(Accounts!$A$10:$A$84,C492,Accounts!$D$10:$D$84),0)</f>
        <v>0</v>
      </c>
      <c r="J492" s="30">
        <f>IF(H492&lt;&gt;"",ROUND(H492*(1-F492-I492),2),IF(SETUP!$C$10&lt;&gt;"Y",0,IF(SUMIF(Accounts!A$10:A$84,C492,Accounts!Q$10:Q$84)=1,0,ROUND((D492-E492)*(1-F492-I492)/SETUP!$C$13,2))))</f>
        <v>0</v>
      </c>
      <c r="K492" s="14" t="str">
        <f>IF(SUM(C492:H492)=0,"",IF(T492=0,LOOKUP(C492,Accounts!$A$10:$A$84,Accounts!$B$10:$B$84),"Error!  Invalid Account Number"))</f>
        <v/>
      </c>
      <c r="L492" s="30">
        <f t="shared" si="44"/>
        <v>0</v>
      </c>
      <c r="M492" s="152">
        <f t="shared" si="47"/>
        <v>0</v>
      </c>
      <c r="N492" s="43"/>
      <c r="O492" s="92"/>
      <c r="P492" s="150"/>
      <c r="Q492" s="156">
        <f t="shared" si="49"/>
        <v>0</v>
      </c>
      <c r="R492" s="161">
        <f t="shared" si="46"/>
        <v>0</v>
      </c>
      <c r="S492" s="15">
        <f>SUMIF(Accounts!A$10:A$84,C492,Accounts!A$10:A$84)</f>
        <v>0</v>
      </c>
      <c r="T492" s="15">
        <f t="shared" si="48"/>
        <v>0</v>
      </c>
      <c r="U492" s="15">
        <f t="shared" si="45"/>
        <v>0</v>
      </c>
    </row>
    <row r="493" spans="1:21">
      <c r="A493" s="56"/>
      <c r="B493" s="3"/>
      <c r="C493" s="216"/>
      <c r="D493" s="102"/>
      <c r="E493" s="102"/>
      <c r="F493" s="103"/>
      <c r="G493" s="131"/>
      <c r="H493" s="2"/>
      <c r="I493" s="107">
        <f>IF(F493="",SUMIF(Accounts!$A$10:$A$84,C493,Accounts!$D$10:$D$84),0)</f>
        <v>0</v>
      </c>
      <c r="J493" s="30">
        <f>IF(H493&lt;&gt;"",ROUND(H493*(1-F493-I493),2),IF(SETUP!$C$10&lt;&gt;"Y",0,IF(SUMIF(Accounts!A$10:A$84,C493,Accounts!Q$10:Q$84)=1,0,ROUND((D493-E493)*(1-F493-I493)/SETUP!$C$13,2))))</f>
        <v>0</v>
      </c>
      <c r="K493" s="14" t="str">
        <f>IF(SUM(C493:H493)=0,"",IF(T493=0,LOOKUP(C493,Accounts!$A$10:$A$84,Accounts!$B$10:$B$84),"Error!  Invalid Account Number"))</f>
        <v/>
      </c>
      <c r="L493" s="30">
        <f t="shared" si="44"/>
        <v>0</v>
      </c>
      <c r="M493" s="152">
        <f t="shared" si="47"/>
        <v>0</v>
      </c>
      <c r="N493" s="43"/>
      <c r="O493" s="92"/>
      <c r="P493" s="150"/>
      <c r="Q493" s="156">
        <f t="shared" si="49"/>
        <v>0</v>
      </c>
      <c r="R493" s="161">
        <f t="shared" si="46"/>
        <v>0</v>
      </c>
      <c r="S493" s="15">
        <f>SUMIF(Accounts!A$10:A$84,C493,Accounts!A$10:A$84)</f>
        <v>0</v>
      </c>
      <c r="T493" s="15">
        <f t="shared" si="48"/>
        <v>0</v>
      </c>
      <c r="U493" s="15">
        <f t="shared" si="45"/>
        <v>0</v>
      </c>
    </row>
    <row r="494" spans="1:21">
      <c r="A494" s="56"/>
      <c r="B494" s="3"/>
      <c r="C494" s="216"/>
      <c r="D494" s="102"/>
      <c r="E494" s="102"/>
      <c r="F494" s="103"/>
      <c r="G494" s="131"/>
      <c r="H494" s="2"/>
      <c r="I494" s="107">
        <f>IF(F494="",SUMIF(Accounts!$A$10:$A$84,C494,Accounts!$D$10:$D$84),0)</f>
        <v>0</v>
      </c>
      <c r="J494" s="30">
        <f>IF(H494&lt;&gt;"",ROUND(H494*(1-F494-I494),2),IF(SETUP!$C$10&lt;&gt;"Y",0,IF(SUMIF(Accounts!A$10:A$84,C494,Accounts!Q$10:Q$84)=1,0,ROUND((D494-E494)*(1-F494-I494)/SETUP!$C$13,2))))</f>
        <v>0</v>
      </c>
      <c r="K494" s="14" t="str">
        <f>IF(SUM(C494:H494)=0,"",IF(T494=0,LOOKUP(C494,Accounts!$A$10:$A$84,Accounts!$B$10:$B$84),"Error!  Invalid Account Number"))</f>
        <v/>
      </c>
      <c r="L494" s="30">
        <f t="shared" si="44"/>
        <v>0</v>
      </c>
      <c r="M494" s="152">
        <f t="shared" si="47"/>
        <v>0</v>
      </c>
      <c r="N494" s="43"/>
      <c r="O494" s="92"/>
      <c r="P494" s="150"/>
      <c r="Q494" s="156">
        <f t="shared" si="49"/>
        <v>0</v>
      </c>
      <c r="R494" s="161">
        <f t="shared" si="46"/>
        <v>0</v>
      </c>
      <c r="S494" s="15">
        <f>SUMIF(Accounts!A$10:A$84,C494,Accounts!A$10:A$84)</f>
        <v>0</v>
      </c>
      <c r="T494" s="15">
        <f t="shared" si="48"/>
        <v>0</v>
      </c>
      <c r="U494" s="15">
        <f t="shared" si="45"/>
        <v>0</v>
      </c>
    </row>
    <row r="495" spans="1:21">
      <c r="A495" s="56"/>
      <c r="B495" s="3"/>
      <c r="C495" s="216"/>
      <c r="D495" s="102"/>
      <c r="E495" s="102"/>
      <c r="F495" s="103"/>
      <c r="G495" s="131"/>
      <c r="H495" s="2"/>
      <c r="I495" s="107">
        <f>IF(F495="",SUMIF(Accounts!$A$10:$A$84,C495,Accounts!$D$10:$D$84),0)</f>
        <v>0</v>
      </c>
      <c r="J495" s="30">
        <f>IF(H495&lt;&gt;"",ROUND(H495*(1-F495-I495),2),IF(SETUP!$C$10&lt;&gt;"Y",0,IF(SUMIF(Accounts!A$10:A$84,C495,Accounts!Q$10:Q$84)=1,0,ROUND((D495-E495)*(1-F495-I495)/SETUP!$C$13,2))))</f>
        <v>0</v>
      </c>
      <c r="K495" s="14" t="str">
        <f>IF(SUM(C495:H495)=0,"",IF(T495=0,LOOKUP(C495,Accounts!$A$10:$A$84,Accounts!$B$10:$B$84),"Error!  Invalid Account Number"))</f>
        <v/>
      </c>
      <c r="L495" s="30">
        <f t="shared" si="44"/>
        <v>0</v>
      </c>
      <c r="M495" s="152">
        <f t="shared" si="47"/>
        <v>0</v>
      </c>
      <c r="N495" s="43"/>
      <c r="O495" s="92"/>
      <c r="P495" s="150"/>
      <c r="Q495" s="156">
        <f t="shared" si="49"/>
        <v>0</v>
      </c>
      <c r="R495" s="161">
        <f t="shared" si="46"/>
        <v>0</v>
      </c>
      <c r="S495" s="15">
        <f>SUMIF(Accounts!A$10:A$84,C495,Accounts!A$10:A$84)</f>
        <v>0</v>
      </c>
      <c r="T495" s="15">
        <f t="shared" si="48"/>
        <v>0</v>
      </c>
      <c r="U495" s="15">
        <f t="shared" si="45"/>
        <v>0</v>
      </c>
    </row>
    <row r="496" spans="1:21">
      <c r="A496" s="56"/>
      <c r="B496" s="3"/>
      <c r="C496" s="216"/>
      <c r="D496" s="102"/>
      <c r="E496" s="102"/>
      <c r="F496" s="103"/>
      <c r="G496" s="131"/>
      <c r="H496" s="2"/>
      <c r="I496" s="107">
        <f>IF(F496="",SUMIF(Accounts!$A$10:$A$84,C496,Accounts!$D$10:$D$84),0)</f>
        <v>0</v>
      </c>
      <c r="J496" s="30">
        <f>IF(H496&lt;&gt;"",ROUND(H496*(1-F496-I496),2),IF(SETUP!$C$10&lt;&gt;"Y",0,IF(SUMIF(Accounts!A$10:A$84,C496,Accounts!Q$10:Q$84)=1,0,ROUND((D496-E496)*(1-F496-I496)/SETUP!$C$13,2))))</f>
        <v>0</v>
      </c>
      <c r="K496" s="14" t="str">
        <f>IF(SUM(C496:H496)=0,"",IF(T496=0,LOOKUP(C496,Accounts!$A$10:$A$84,Accounts!$B$10:$B$84),"Error!  Invalid Account Number"))</f>
        <v/>
      </c>
      <c r="L496" s="30">
        <f t="shared" si="44"/>
        <v>0</v>
      </c>
      <c r="M496" s="152">
        <f t="shared" si="47"/>
        <v>0</v>
      </c>
      <c r="N496" s="43"/>
      <c r="O496" s="92"/>
      <c r="P496" s="150"/>
      <c r="Q496" s="156">
        <f t="shared" si="49"/>
        <v>0</v>
      </c>
      <c r="R496" s="161">
        <f t="shared" si="46"/>
        <v>0</v>
      </c>
      <c r="S496" s="15">
        <f>SUMIF(Accounts!A$10:A$84,C496,Accounts!A$10:A$84)</f>
        <v>0</v>
      </c>
      <c r="T496" s="15">
        <f t="shared" si="48"/>
        <v>0</v>
      </c>
      <c r="U496" s="15">
        <f t="shared" si="45"/>
        <v>0</v>
      </c>
    </row>
    <row r="497" spans="1:21">
      <c r="A497" s="56"/>
      <c r="B497" s="3"/>
      <c r="C497" s="216"/>
      <c r="D497" s="102"/>
      <c r="E497" s="102"/>
      <c r="F497" s="103"/>
      <c r="G497" s="131"/>
      <c r="H497" s="2"/>
      <c r="I497" s="107">
        <f>IF(F497="",SUMIF(Accounts!$A$10:$A$84,C497,Accounts!$D$10:$D$84),0)</f>
        <v>0</v>
      </c>
      <c r="J497" s="30">
        <f>IF(H497&lt;&gt;"",ROUND(H497*(1-F497-I497),2),IF(SETUP!$C$10&lt;&gt;"Y",0,IF(SUMIF(Accounts!A$10:A$84,C497,Accounts!Q$10:Q$84)=1,0,ROUND((D497-E497)*(1-F497-I497)/SETUP!$C$13,2))))</f>
        <v>0</v>
      </c>
      <c r="K497" s="14" t="str">
        <f>IF(SUM(C497:H497)=0,"",IF(T497=0,LOOKUP(C497,Accounts!$A$10:$A$84,Accounts!$B$10:$B$84),"Error!  Invalid Account Number"))</f>
        <v/>
      </c>
      <c r="L497" s="30">
        <f t="shared" si="44"/>
        <v>0</v>
      </c>
      <c r="M497" s="152">
        <f t="shared" si="47"/>
        <v>0</v>
      </c>
      <c r="N497" s="43"/>
      <c r="O497" s="92"/>
      <c r="P497" s="150"/>
      <c r="Q497" s="156">
        <f t="shared" si="49"/>
        <v>0</v>
      </c>
      <c r="R497" s="161">
        <f t="shared" si="46"/>
        <v>0</v>
      </c>
      <c r="S497" s="15">
        <f>SUMIF(Accounts!A$10:A$84,C497,Accounts!A$10:A$84)</f>
        <v>0</v>
      </c>
      <c r="T497" s="15">
        <f t="shared" si="48"/>
        <v>0</v>
      </c>
      <c r="U497" s="15">
        <f t="shared" si="45"/>
        <v>0</v>
      </c>
    </row>
    <row r="498" spans="1:21">
      <c r="A498" s="56"/>
      <c r="B498" s="3"/>
      <c r="C498" s="216"/>
      <c r="D498" s="102"/>
      <c r="E498" s="102"/>
      <c r="F498" s="103"/>
      <c r="G498" s="131"/>
      <c r="H498" s="2"/>
      <c r="I498" s="107">
        <f>IF(F498="",SUMIF(Accounts!$A$10:$A$84,C498,Accounts!$D$10:$D$84),0)</f>
        <v>0</v>
      </c>
      <c r="J498" s="30">
        <f>IF(H498&lt;&gt;"",ROUND(H498*(1-F498-I498),2),IF(SETUP!$C$10&lt;&gt;"Y",0,IF(SUMIF(Accounts!A$10:A$84,C498,Accounts!Q$10:Q$84)=1,0,ROUND((D498-E498)*(1-F498-I498)/SETUP!$C$13,2))))</f>
        <v>0</v>
      </c>
      <c r="K498" s="14" t="str">
        <f>IF(SUM(C498:H498)=0,"",IF(T498=0,LOOKUP(C498,Accounts!$A$10:$A$84,Accounts!$B$10:$B$84),"Error!  Invalid Account Number"))</f>
        <v/>
      </c>
      <c r="L498" s="30">
        <f t="shared" si="44"/>
        <v>0</v>
      </c>
      <c r="M498" s="152">
        <f t="shared" si="47"/>
        <v>0</v>
      </c>
      <c r="N498" s="43"/>
      <c r="O498" s="92"/>
      <c r="P498" s="150"/>
      <c r="Q498" s="156">
        <f t="shared" si="49"/>
        <v>0</v>
      </c>
      <c r="R498" s="161">
        <f t="shared" si="46"/>
        <v>0</v>
      </c>
      <c r="S498" s="15">
        <f>SUMIF(Accounts!A$10:A$84,C498,Accounts!A$10:A$84)</f>
        <v>0</v>
      </c>
      <c r="T498" s="15">
        <f t="shared" si="48"/>
        <v>0</v>
      </c>
      <c r="U498" s="15">
        <f t="shared" si="45"/>
        <v>0</v>
      </c>
    </row>
    <row r="499" spans="1:21">
      <c r="A499" s="56"/>
      <c r="B499" s="3"/>
      <c r="C499" s="216"/>
      <c r="D499" s="102"/>
      <c r="E499" s="102"/>
      <c r="F499" s="103"/>
      <c r="G499" s="131"/>
      <c r="H499" s="2"/>
      <c r="I499" s="107">
        <f>IF(F499="",SUMIF(Accounts!$A$10:$A$84,C499,Accounts!$D$10:$D$84),0)</f>
        <v>0</v>
      </c>
      <c r="J499" s="30">
        <f>IF(H499&lt;&gt;"",ROUND(H499*(1-F499-I499),2),IF(SETUP!$C$10&lt;&gt;"Y",0,IF(SUMIF(Accounts!A$10:A$84,C499,Accounts!Q$10:Q$84)=1,0,ROUND((D499-E499)*(1-F499-I499)/SETUP!$C$13,2))))</f>
        <v>0</v>
      </c>
      <c r="K499" s="14" t="str">
        <f>IF(SUM(C499:H499)=0,"",IF(T499=0,LOOKUP(C499,Accounts!$A$10:$A$84,Accounts!$B$10:$B$84),"Error!  Invalid Account Number"))</f>
        <v/>
      </c>
      <c r="L499" s="30">
        <f t="shared" si="44"/>
        <v>0</v>
      </c>
      <c r="M499" s="152">
        <f t="shared" si="47"/>
        <v>0</v>
      </c>
      <c r="N499" s="43"/>
      <c r="O499" s="92"/>
      <c r="P499" s="150"/>
      <c r="Q499" s="156">
        <f t="shared" si="49"/>
        <v>0</v>
      </c>
      <c r="R499" s="161">
        <f t="shared" si="46"/>
        <v>0</v>
      </c>
      <c r="S499" s="15">
        <f>SUMIF(Accounts!A$10:A$84,C499,Accounts!A$10:A$84)</f>
        <v>0</v>
      </c>
      <c r="T499" s="15">
        <f t="shared" si="48"/>
        <v>0</v>
      </c>
      <c r="U499" s="15">
        <f t="shared" si="45"/>
        <v>0</v>
      </c>
    </row>
    <row r="500" spans="1:21">
      <c r="A500" s="56"/>
      <c r="B500" s="3"/>
      <c r="C500" s="216"/>
      <c r="D500" s="102"/>
      <c r="E500" s="102"/>
      <c r="F500" s="103"/>
      <c r="G500" s="131"/>
      <c r="H500" s="2"/>
      <c r="I500" s="107">
        <f>IF(F500="",SUMIF(Accounts!$A$10:$A$84,C500,Accounts!$D$10:$D$84),0)</f>
        <v>0</v>
      </c>
      <c r="J500" s="30">
        <f>IF(H500&lt;&gt;"",ROUND(H500*(1-F500-I500),2),IF(SETUP!$C$10&lt;&gt;"Y",0,IF(SUMIF(Accounts!A$10:A$84,C500,Accounts!Q$10:Q$84)=1,0,ROUND((D500-E500)*(1-F500-I500)/SETUP!$C$13,2))))</f>
        <v>0</v>
      </c>
      <c r="K500" s="14" t="str">
        <f>IF(SUM(C500:H500)=0,"",IF(T500=0,LOOKUP(C500,Accounts!$A$10:$A$84,Accounts!$B$10:$B$84),"Error!  Invalid Account Number"))</f>
        <v/>
      </c>
      <c r="L500" s="30">
        <f t="shared" si="44"/>
        <v>0</v>
      </c>
      <c r="M500" s="152">
        <f t="shared" si="47"/>
        <v>0</v>
      </c>
      <c r="N500" s="43"/>
      <c r="O500" s="92"/>
      <c r="P500" s="150"/>
      <c r="Q500" s="156">
        <f t="shared" si="49"/>
        <v>0</v>
      </c>
      <c r="R500" s="161">
        <f t="shared" si="46"/>
        <v>0</v>
      </c>
      <c r="S500" s="15">
        <f>SUMIF(Accounts!A$10:A$84,C500,Accounts!A$10:A$84)</f>
        <v>0</v>
      </c>
      <c r="T500" s="15">
        <f t="shared" si="48"/>
        <v>0</v>
      </c>
      <c r="U500" s="15">
        <f t="shared" si="45"/>
        <v>0</v>
      </c>
    </row>
    <row r="501" spans="1:21">
      <c r="A501" s="56"/>
      <c r="B501" s="3"/>
      <c r="C501" s="216"/>
      <c r="D501" s="102"/>
      <c r="E501" s="102"/>
      <c r="F501" s="103"/>
      <c r="G501" s="131"/>
      <c r="H501" s="2"/>
      <c r="I501" s="107">
        <f>IF(F501="",SUMIF(Accounts!$A$10:$A$84,C501,Accounts!$D$10:$D$84),0)</f>
        <v>0</v>
      </c>
      <c r="J501" s="30">
        <f>IF(H501&lt;&gt;"",ROUND(H501*(1-F501-I501),2),IF(SETUP!$C$10&lt;&gt;"Y",0,IF(SUMIF(Accounts!A$10:A$84,C501,Accounts!Q$10:Q$84)=1,0,ROUND((D501-E501)*(1-F501-I501)/SETUP!$C$13,2))))</f>
        <v>0</v>
      </c>
      <c r="K501" s="14" t="str">
        <f>IF(SUM(C501:H501)=0,"",IF(T501=0,LOOKUP(C501,Accounts!$A$10:$A$84,Accounts!$B$10:$B$84),"Error!  Invalid Account Number"))</f>
        <v/>
      </c>
      <c r="L501" s="30">
        <f t="shared" si="44"/>
        <v>0</v>
      </c>
      <c r="M501" s="152">
        <f t="shared" si="47"/>
        <v>0</v>
      </c>
      <c r="N501" s="43"/>
      <c r="O501" s="92"/>
      <c r="P501" s="150"/>
      <c r="Q501" s="156">
        <f t="shared" si="49"/>
        <v>0</v>
      </c>
      <c r="R501" s="161">
        <f t="shared" si="46"/>
        <v>0</v>
      </c>
      <c r="S501" s="15">
        <f>SUMIF(Accounts!A$10:A$84,C501,Accounts!A$10:A$84)</f>
        <v>0</v>
      </c>
      <c r="T501" s="15">
        <f t="shared" si="48"/>
        <v>0</v>
      </c>
      <c r="U501" s="15">
        <f t="shared" si="45"/>
        <v>0</v>
      </c>
    </row>
    <row r="502" spans="1:21">
      <c r="A502" s="56"/>
      <c r="B502" s="3"/>
      <c r="C502" s="216"/>
      <c r="D502" s="102"/>
      <c r="E502" s="102"/>
      <c r="F502" s="103"/>
      <c r="G502" s="131"/>
      <c r="H502" s="2"/>
      <c r="I502" s="107">
        <f>IF(F502="",SUMIF(Accounts!$A$10:$A$84,C502,Accounts!$D$10:$D$84),0)</f>
        <v>0</v>
      </c>
      <c r="J502" s="30">
        <f>IF(H502&lt;&gt;"",ROUND(H502*(1-F502-I502),2),IF(SETUP!$C$10&lt;&gt;"Y",0,IF(SUMIF(Accounts!A$10:A$84,C502,Accounts!Q$10:Q$84)=1,0,ROUND((D502-E502)*(1-F502-I502)/SETUP!$C$13,2))))</f>
        <v>0</v>
      </c>
      <c r="K502" s="14" t="str">
        <f>IF(SUM(C502:H502)=0,"",IF(T502=0,LOOKUP(C502,Accounts!$A$10:$A$84,Accounts!$B$10:$B$84),"Error!  Invalid Account Number"))</f>
        <v/>
      </c>
      <c r="L502" s="30">
        <f t="shared" si="44"/>
        <v>0</v>
      </c>
      <c r="M502" s="152">
        <f t="shared" si="47"/>
        <v>0</v>
      </c>
      <c r="N502" s="43"/>
      <c r="O502" s="92"/>
      <c r="P502" s="150"/>
      <c r="Q502" s="156">
        <f t="shared" si="49"/>
        <v>0</v>
      </c>
      <c r="R502" s="161">
        <f t="shared" si="46"/>
        <v>0</v>
      </c>
      <c r="S502" s="15">
        <f>SUMIF(Accounts!A$10:A$84,C502,Accounts!A$10:A$84)</f>
        <v>0</v>
      </c>
      <c r="T502" s="15">
        <f t="shared" si="48"/>
        <v>0</v>
      </c>
      <c r="U502" s="15">
        <f t="shared" si="45"/>
        <v>0</v>
      </c>
    </row>
    <row r="503" spans="1:21">
      <c r="A503" s="56"/>
      <c r="B503" s="3"/>
      <c r="C503" s="216"/>
      <c r="D503" s="102"/>
      <c r="E503" s="102"/>
      <c r="F503" s="103"/>
      <c r="G503" s="131"/>
      <c r="H503" s="2"/>
      <c r="I503" s="107">
        <f>IF(F503="",SUMIF(Accounts!$A$10:$A$84,C503,Accounts!$D$10:$D$84),0)</f>
        <v>0</v>
      </c>
      <c r="J503" s="30">
        <f>IF(H503&lt;&gt;"",ROUND(H503*(1-F503-I503),2),IF(SETUP!$C$10&lt;&gt;"Y",0,IF(SUMIF(Accounts!A$10:A$84,C503,Accounts!Q$10:Q$84)=1,0,ROUND((D503-E503)*(1-F503-I503)/SETUP!$C$13,2))))</f>
        <v>0</v>
      </c>
      <c r="K503" s="14" t="str">
        <f>IF(SUM(C503:H503)=0,"",IF(T503=0,LOOKUP(C503,Accounts!$A$10:$A$84,Accounts!$B$10:$B$84),"Error!  Invalid Account Number"))</f>
        <v/>
      </c>
      <c r="L503" s="30">
        <f t="shared" si="44"/>
        <v>0</v>
      </c>
      <c r="M503" s="152">
        <f t="shared" si="47"/>
        <v>0</v>
      </c>
      <c r="N503" s="43"/>
      <c r="O503" s="92"/>
      <c r="P503" s="150"/>
      <c r="Q503" s="156">
        <f t="shared" si="49"/>
        <v>0</v>
      </c>
      <c r="R503" s="161">
        <f t="shared" si="46"/>
        <v>0</v>
      </c>
      <c r="S503" s="15">
        <f>SUMIF(Accounts!A$10:A$84,C503,Accounts!A$10:A$84)</f>
        <v>0</v>
      </c>
      <c r="T503" s="15">
        <f t="shared" si="48"/>
        <v>0</v>
      </c>
      <c r="U503" s="15">
        <f t="shared" si="45"/>
        <v>0</v>
      </c>
    </row>
    <row r="504" spans="1:21">
      <c r="A504" s="56"/>
      <c r="B504" s="3"/>
      <c r="C504" s="216"/>
      <c r="D504" s="102"/>
      <c r="E504" s="102"/>
      <c r="F504" s="103"/>
      <c r="G504" s="131"/>
      <c r="H504" s="2"/>
      <c r="I504" s="107">
        <f>IF(F504="",SUMIF(Accounts!$A$10:$A$84,C504,Accounts!$D$10:$D$84),0)</f>
        <v>0</v>
      </c>
      <c r="J504" s="30">
        <f>IF(H504&lt;&gt;"",ROUND(H504*(1-F504-I504),2),IF(SETUP!$C$10&lt;&gt;"Y",0,IF(SUMIF(Accounts!A$10:A$84,C504,Accounts!Q$10:Q$84)=1,0,ROUND((D504-E504)*(1-F504-I504)/SETUP!$C$13,2))))</f>
        <v>0</v>
      </c>
      <c r="K504" s="14" t="str">
        <f>IF(SUM(C504:H504)=0,"",IF(T504=0,LOOKUP(C504,Accounts!$A$10:$A$84,Accounts!$B$10:$B$84),"Error!  Invalid Account Number"))</f>
        <v/>
      </c>
      <c r="L504" s="30">
        <f t="shared" si="44"/>
        <v>0</v>
      </c>
      <c r="M504" s="152">
        <f t="shared" si="47"/>
        <v>0</v>
      </c>
      <c r="N504" s="43"/>
      <c r="O504" s="92"/>
      <c r="P504" s="150"/>
      <c r="Q504" s="156">
        <f t="shared" si="49"/>
        <v>0</v>
      </c>
      <c r="R504" s="161">
        <f t="shared" si="46"/>
        <v>0</v>
      </c>
      <c r="S504" s="15">
        <f>SUMIF(Accounts!A$10:A$84,C504,Accounts!A$10:A$84)</f>
        <v>0</v>
      </c>
      <c r="T504" s="15">
        <f t="shared" si="48"/>
        <v>0</v>
      </c>
      <c r="U504" s="15">
        <f t="shared" si="45"/>
        <v>0</v>
      </c>
    </row>
    <row r="505" spans="1:21">
      <c r="A505" s="56"/>
      <c r="B505" s="3"/>
      <c r="C505" s="216"/>
      <c r="D505" s="102"/>
      <c r="E505" s="102"/>
      <c r="F505" s="103"/>
      <c r="G505" s="131"/>
      <c r="H505" s="2"/>
      <c r="I505" s="107">
        <f>IF(F505="",SUMIF(Accounts!$A$10:$A$84,C505,Accounts!$D$10:$D$84),0)</f>
        <v>0</v>
      </c>
      <c r="J505" s="30">
        <f>IF(H505&lt;&gt;"",ROUND(H505*(1-F505-I505),2),IF(SETUP!$C$10&lt;&gt;"Y",0,IF(SUMIF(Accounts!A$10:A$84,C505,Accounts!Q$10:Q$84)=1,0,ROUND((D505-E505)*(1-F505-I505)/SETUP!$C$13,2))))</f>
        <v>0</v>
      </c>
      <c r="K505" s="14" t="str">
        <f>IF(SUM(C505:H505)=0,"",IF(T505=0,LOOKUP(C505,Accounts!$A$10:$A$84,Accounts!$B$10:$B$84),"Error!  Invalid Account Number"))</f>
        <v/>
      </c>
      <c r="L505" s="30">
        <f t="shared" si="44"/>
        <v>0</v>
      </c>
      <c r="M505" s="152">
        <f t="shared" si="47"/>
        <v>0</v>
      </c>
      <c r="N505" s="43"/>
      <c r="O505" s="92"/>
      <c r="P505" s="150"/>
      <c r="Q505" s="156">
        <f t="shared" si="49"/>
        <v>0</v>
      </c>
      <c r="R505" s="161">
        <f t="shared" si="46"/>
        <v>0</v>
      </c>
      <c r="S505" s="15">
        <f>SUMIF(Accounts!A$10:A$84,C505,Accounts!A$10:A$84)</f>
        <v>0</v>
      </c>
      <c r="T505" s="15">
        <f t="shared" si="48"/>
        <v>0</v>
      </c>
      <c r="U505" s="15">
        <f t="shared" si="45"/>
        <v>0</v>
      </c>
    </row>
    <row r="506" spans="1:21">
      <c r="A506" s="56"/>
      <c r="B506" s="3"/>
      <c r="C506" s="216"/>
      <c r="D506" s="102"/>
      <c r="E506" s="102"/>
      <c r="F506" s="103"/>
      <c r="G506" s="131"/>
      <c r="H506" s="2"/>
      <c r="I506" s="107">
        <f>IF(F506="",SUMIF(Accounts!$A$10:$A$84,C506,Accounts!$D$10:$D$84),0)</f>
        <v>0</v>
      </c>
      <c r="J506" s="30">
        <f>IF(H506&lt;&gt;"",ROUND(H506*(1-F506-I506),2),IF(SETUP!$C$10&lt;&gt;"Y",0,IF(SUMIF(Accounts!A$10:A$84,C506,Accounts!Q$10:Q$84)=1,0,ROUND((D506-E506)*(1-F506-I506)/SETUP!$C$13,2))))</f>
        <v>0</v>
      </c>
      <c r="K506" s="14" t="str">
        <f>IF(SUM(C506:H506)=0,"",IF(T506=0,LOOKUP(C506,Accounts!$A$10:$A$84,Accounts!$B$10:$B$84),"Error!  Invalid Account Number"))</f>
        <v/>
      </c>
      <c r="L506" s="30">
        <f t="shared" si="44"/>
        <v>0</v>
      </c>
      <c r="M506" s="152">
        <f t="shared" si="47"/>
        <v>0</v>
      </c>
      <c r="N506" s="43"/>
      <c r="O506" s="92"/>
      <c r="P506" s="150"/>
      <c r="Q506" s="156">
        <f t="shared" si="49"/>
        <v>0</v>
      </c>
      <c r="R506" s="161">
        <f t="shared" si="46"/>
        <v>0</v>
      </c>
      <c r="S506" s="15">
        <f>SUMIF(Accounts!A$10:A$84,C506,Accounts!A$10:A$84)</f>
        <v>0</v>
      </c>
      <c r="T506" s="15">
        <f t="shared" si="48"/>
        <v>0</v>
      </c>
      <c r="U506" s="15">
        <f t="shared" si="45"/>
        <v>0</v>
      </c>
    </row>
    <row r="507" spans="1:21">
      <c r="A507" s="56"/>
      <c r="B507" s="3"/>
      <c r="C507" s="216"/>
      <c r="D507" s="102"/>
      <c r="E507" s="102"/>
      <c r="F507" s="103"/>
      <c r="G507" s="131"/>
      <c r="H507" s="2"/>
      <c r="I507" s="107">
        <f>IF(F507="",SUMIF(Accounts!$A$10:$A$84,C507,Accounts!$D$10:$D$84),0)</f>
        <v>0</v>
      </c>
      <c r="J507" s="30">
        <f>IF(H507&lt;&gt;"",ROUND(H507*(1-F507-I507),2),IF(SETUP!$C$10&lt;&gt;"Y",0,IF(SUMIF(Accounts!A$10:A$84,C507,Accounts!Q$10:Q$84)=1,0,ROUND((D507-E507)*(1-F507-I507)/SETUP!$C$13,2))))</f>
        <v>0</v>
      </c>
      <c r="K507" s="14" t="str">
        <f>IF(SUM(C507:H507)=0,"",IF(T507=0,LOOKUP(C507,Accounts!$A$10:$A$84,Accounts!$B$10:$B$84),"Error!  Invalid Account Number"))</f>
        <v/>
      </c>
      <c r="L507" s="30">
        <f t="shared" si="44"/>
        <v>0</v>
      </c>
      <c r="M507" s="152">
        <f t="shared" si="47"/>
        <v>0</v>
      </c>
      <c r="N507" s="43"/>
      <c r="O507" s="92"/>
      <c r="P507" s="150"/>
      <c r="Q507" s="156">
        <f t="shared" si="49"/>
        <v>0</v>
      </c>
      <c r="R507" s="161">
        <f t="shared" si="46"/>
        <v>0</v>
      </c>
      <c r="S507" s="15">
        <f>SUMIF(Accounts!A$10:A$84,C507,Accounts!A$10:A$84)</f>
        <v>0</v>
      </c>
      <c r="T507" s="15">
        <f t="shared" si="48"/>
        <v>0</v>
      </c>
      <c r="U507" s="15">
        <f t="shared" si="45"/>
        <v>0</v>
      </c>
    </row>
    <row r="508" spans="1:21">
      <c r="A508" s="56"/>
      <c r="B508" s="3"/>
      <c r="C508" s="216"/>
      <c r="D508" s="102"/>
      <c r="E508" s="102"/>
      <c r="F508" s="103"/>
      <c r="G508" s="131"/>
      <c r="H508" s="2"/>
      <c r="I508" s="107">
        <f>IF(F508="",SUMIF(Accounts!$A$10:$A$84,C508,Accounts!$D$10:$D$84),0)</f>
        <v>0</v>
      </c>
      <c r="J508" s="30">
        <f>IF(H508&lt;&gt;"",ROUND(H508*(1-F508-I508),2),IF(SETUP!$C$10&lt;&gt;"Y",0,IF(SUMIF(Accounts!A$10:A$84,C508,Accounts!Q$10:Q$84)=1,0,ROUND((D508-E508)*(1-F508-I508)/SETUP!$C$13,2))))</f>
        <v>0</v>
      </c>
      <c r="K508" s="14" t="str">
        <f>IF(SUM(C508:H508)=0,"",IF(T508=0,LOOKUP(C508,Accounts!$A$10:$A$84,Accounts!$B$10:$B$84),"Error!  Invalid Account Number"))</f>
        <v/>
      </c>
      <c r="L508" s="30">
        <f t="shared" si="44"/>
        <v>0</v>
      </c>
      <c r="M508" s="152">
        <f t="shared" si="47"/>
        <v>0</v>
      </c>
      <c r="N508" s="43"/>
      <c r="O508" s="92"/>
      <c r="P508" s="150"/>
      <c r="Q508" s="156">
        <f t="shared" si="49"/>
        <v>0</v>
      </c>
      <c r="R508" s="161">
        <f t="shared" si="46"/>
        <v>0</v>
      </c>
      <c r="S508" s="15">
        <f>SUMIF(Accounts!A$10:A$84,C508,Accounts!A$10:A$84)</f>
        <v>0</v>
      </c>
      <c r="T508" s="15">
        <f t="shared" si="48"/>
        <v>0</v>
      </c>
      <c r="U508" s="15">
        <f t="shared" si="45"/>
        <v>0</v>
      </c>
    </row>
    <row r="509" spans="1:21">
      <c r="A509" s="56"/>
      <c r="B509" s="3"/>
      <c r="C509" s="216"/>
      <c r="D509" s="102"/>
      <c r="E509" s="102"/>
      <c r="F509" s="103"/>
      <c r="G509" s="131"/>
      <c r="H509" s="2"/>
      <c r="I509" s="107">
        <f>IF(F509="",SUMIF(Accounts!$A$10:$A$84,C509,Accounts!$D$10:$D$84),0)</f>
        <v>0</v>
      </c>
      <c r="J509" s="30">
        <f>IF(H509&lt;&gt;"",ROUND(H509*(1-F509-I509),2),IF(SETUP!$C$10&lt;&gt;"Y",0,IF(SUMIF(Accounts!A$10:A$84,C509,Accounts!Q$10:Q$84)=1,0,ROUND((D509-E509)*(1-F509-I509)/SETUP!$C$13,2))))</f>
        <v>0</v>
      </c>
      <c r="K509" s="14" t="str">
        <f>IF(SUM(C509:H509)=0,"",IF(T509=0,LOOKUP(C509,Accounts!$A$10:$A$84,Accounts!$B$10:$B$84),"Error!  Invalid Account Number"))</f>
        <v/>
      </c>
      <c r="L509" s="30">
        <f t="shared" si="44"/>
        <v>0</v>
      </c>
      <c r="M509" s="152">
        <f t="shared" si="47"/>
        <v>0</v>
      </c>
      <c r="N509" s="43"/>
      <c r="O509" s="92"/>
      <c r="P509" s="150"/>
      <c r="Q509" s="156">
        <f t="shared" si="49"/>
        <v>0</v>
      </c>
      <c r="R509" s="161">
        <f t="shared" si="46"/>
        <v>0</v>
      </c>
      <c r="S509" s="15">
        <f>SUMIF(Accounts!A$10:A$84,C509,Accounts!A$10:A$84)</f>
        <v>0</v>
      </c>
      <c r="T509" s="15">
        <f t="shared" si="48"/>
        <v>0</v>
      </c>
      <c r="U509" s="15">
        <f t="shared" si="45"/>
        <v>0</v>
      </c>
    </row>
    <row r="510" spans="1:21">
      <c r="A510" s="56"/>
      <c r="B510" s="3"/>
      <c r="C510" s="216"/>
      <c r="D510" s="102"/>
      <c r="E510" s="102"/>
      <c r="F510" s="103"/>
      <c r="G510" s="131"/>
      <c r="H510" s="2"/>
      <c r="I510" s="107">
        <f>IF(F510="",SUMIF(Accounts!$A$10:$A$84,C510,Accounts!$D$10:$D$84),0)</f>
        <v>0</v>
      </c>
      <c r="J510" s="30">
        <f>IF(H510&lt;&gt;"",ROUND(H510*(1-F510-I510),2),IF(SETUP!$C$10&lt;&gt;"Y",0,IF(SUMIF(Accounts!A$10:A$84,C510,Accounts!Q$10:Q$84)=1,0,ROUND((D510-E510)*(1-F510-I510)/SETUP!$C$13,2))))</f>
        <v>0</v>
      </c>
      <c r="K510" s="14" t="str">
        <f>IF(SUM(C510:H510)=0,"",IF(T510=0,LOOKUP(C510,Accounts!$A$10:$A$84,Accounts!$B$10:$B$84),"Error!  Invalid Account Number"))</f>
        <v/>
      </c>
      <c r="L510" s="30">
        <f t="shared" si="44"/>
        <v>0</v>
      </c>
      <c r="M510" s="152">
        <f t="shared" si="47"/>
        <v>0</v>
      </c>
      <c r="N510" s="43"/>
      <c r="O510" s="92"/>
      <c r="P510" s="150"/>
      <c r="Q510" s="156">
        <f t="shared" si="49"/>
        <v>0</v>
      </c>
      <c r="R510" s="161">
        <f t="shared" si="46"/>
        <v>0</v>
      </c>
      <c r="S510" s="15">
        <f>SUMIF(Accounts!A$10:A$84,C510,Accounts!A$10:A$84)</f>
        <v>0</v>
      </c>
      <c r="T510" s="15">
        <f t="shared" si="48"/>
        <v>0</v>
      </c>
      <c r="U510" s="15">
        <f t="shared" si="45"/>
        <v>0</v>
      </c>
    </row>
    <row r="511" spans="1:21">
      <c r="A511" s="56"/>
      <c r="B511" s="3"/>
      <c r="C511" s="216"/>
      <c r="D511" s="102"/>
      <c r="E511" s="102"/>
      <c r="F511" s="103"/>
      <c r="G511" s="131"/>
      <c r="H511" s="2"/>
      <c r="I511" s="107">
        <f>IF(F511="",SUMIF(Accounts!$A$10:$A$84,C511,Accounts!$D$10:$D$84),0)</f>
        <v>0</v>
      </c>
      <c r="J511" s="30">
        <f>IF(H511&lt;&gt;"",ROUND(H511*(1-F511-I511),2),IF(SETUP!$C$10&lt;&gt;"Y",0,IF(SUMIF(Accounts!A$10:A$84,C511,Accounts!Q$10:Q$84)=1,0,ROUND((D511-E511)*(1-F511-I511)/SETUP!$C$13,2))))</f>
        <v>0</v>
      </c>
      <c r="K511" s="14" t="str">
        <f>IF(SUM(C511:H511)=0,"",IF(T511=0,LOOKUP(C511,Accounts!$A$10:$A$84,Accounts!$B$10:$B$84),"Error!  Invalid Account Number"))</f>
        <v/>
      </c>
      <c r="L511" s="30">
        <f t="shared" si="44"/>
        <v>0</v>
      </c>
      <c r="M511" s="152">
        <f t="shared" si="47"/>
        <v>0</v>
      </c>
      <c r="N511" s="43"/>
      <c r="O511" s="92"/>
      <c r="P511" s="150"/>
      <c r="Q511" s="156">
        <f t="shared" si="49"/>
        <v>0</v>
      </c>
      <c r="R511" s="161">
        <f t="shared" si="46"/>
        <v>0</v>
      </c>
      <c r="S511" s="15">
        <f>SUMIF(Accounts!A$10:A$84,C511,Accounts!A$10:A$84)</f>
        <v>0</v>
      </c>
      <c r="T511" s="15">
        <f t="shared" si="48"/>
        <v>0</v>
      </c>
      <c r="U511" s="15">
        <f t="shared" si="45"/>
        <v>0</v>
      </c>
    </row>
    <row r="512" spans="1:21">
      <c r="A512" s="56"/>
      <c r="B512" s="3"/>
      <c r="C512" s="216"/>
      <c r="D512" s="102"/>
      <c r="E512" s="102"/>
      <c r="F512" s="103"/>
      <c r="G512" s="131"/>
      <c r="H512" s="2"/>
      <c r="I512" s="107">
        <f>IF(F512="",SUMIF(Accounts!$A$10:$A$84,C512,Accounts!$D$10:$D$84),0)</f>
        <v>0</v>
      </c>
      <c r="J512" s="30">
        <f>IF(H512&lt;&gt;"",ROUND(H512*(1-F512-I512),2),IF(SETUP!$C$10&lt;&gt;"Y",0,IF(SUMIF(Accounts!A$10:A$84,C512,Accounts!Q$10:Q$84)=1,0,ROUND((D512-E512)*(1-F512-I512)/SETUP!$C$13,2))))</f>
        <v>0</v>
      </c>
      <c r="K512" s="14" t="str">
        <f>IF(SUM(C512:H512)=0,"",IF(T512=0,LOOKUP(C512,Accounts!$A$10:$A$84,Accounts!$B$10:$B$84),"Error!  Invalid Account Number"))</f>
        <v/>
      </c>
      <c r="L512" s="30">
        <f t="shared" si="44"/>
        <v>0</v>
      </c>
      <c r="M512" s="152">
        <f t="shared" si="47"/>
        <v>0</v>
      </c>
      <c r="N512" s="43"/>
      <c r="O512" s="92"/>
      <c r="P512" s="150"/>
      <c r="Q512" s="156">
        <f t="shared" si="49"/>
        <v>0</v>
      </c>
      <c r="R512" s="161">
        <f t="shared" si="46"/>
        <v>0</v>
      </c>
      <c r="S512" s="15">
        <f>SUMIF(Accounts!A$10:A$84,C512,Accounts!A$10:A$84)</f>
        <v>0</v>
      </c>
      <c r="T512" s="15">
        <f t="shared" si="48"/>
        <v>0</v>
      </c>
      <c r="U512" s="15">
        <f t="shared" si="45"/>
        <v>0</v>
      </c>
    </row>
    <row r="513" spans="1:21">
      <c r="A513" s="56"/>
      <c r="B513" s="3"/>
      <c r="C513" s="216"/>
      <c r="D513" s="102"/>
      <c r="E513" s="102"/>
      <c r="F513" s="103"/>
      <c r="G513" s="131"/>
      <c r="H513" s="2"/>
      <c r="I513" s="107">
        <f>IF(F513="",SUMIF(Accounts!$A$10:$A$84,C513,Accounts!$D$10:$D$84),0)</f>
        <v>0</v>
      </c>
      <c r="J513" s="30">
        <f>IF(H513&lt;&gt;"",ROUND(H513*(1-F513-I513),2),IF(SETUP!$C$10&lt;&gt;"Y",0,IF(SUMIF(Accounts!A$10:A$84,C513,Accounts!Q$10:Q$84)=1,0,ROUND((D513-E513)*(1-F513-I513)/SETUP!$C$13,2))))</f>
        <v>0</v>
      </c>
      <c r="K513" s="14" t="str">
        <f>IF(SUM(C513:H513)=0,"",IF(T513=0,LOOKUP(C513,Accounts!$A$10:$A$84,Accounts!$B$10:$B$84),"Error!  Invalid Account Number"))</f>
        <v/>
      </c>
      <c r="L513" s="30">
        <f t="shared" si="44"/>
        <v>0</v>
      </c>
      <c r="M513" s="152">
        <f t="shared" si="47"/>
        <v>0</v>
      </c>
      <c r="N513" s="43"/>
      <c r="O513" s="92"/>
      <c r="P513" s="150"/>
      <c r="Q513" s="156">
        <f t="shared" si="49"/>
        <v>0</v>
      </c>
      <c r="R513" s="161">
        <f t="shared" si="46"/>
        <v>0</v>
      </c>
      <c r="S513" s="15">
        <f>SUMIF(Accounts!A$10:A$84,C513,Accounts!A$10:A$84)</f>
        <v>0</v>
      </c>
      <c r="T513" s="15">
        <f t="shared" si="48"/>
        <v>0</v>
      </c>
      <c r="U513" s="15">
        <f t="shared" si="45"/>
        <v>0</v>
      </c>
    </row>
    <row r="514" spans="1:21">
      <c r="A514" s="56"/>
      <c r="B514" s="3"/>
      <c r="C514" s="216"/>
      <c r="D514" s="102"/>
      <c r="E514" s="102"/>
      <c r="F514" s="103"/>
      <c r="G514" s="131"/>
      <c r="H514" s="2"/>
      <c r="I514" s="107">
        <f>IF(F514="",SUMIF(Accounts!$A$10:$A$84,C514,Accounts!$D$10:$D$84),0)</f>
        <v>0</v>
      </c>
      <c r="J514" s="30">
        <f>IF(H514&lt;&gt;"",ROUND(H514*(1-F514-I514),2),IF(SETUP!$C$10&lt;&gt;"Y",0,IF(SUMIF(Accounts!A$10:A$84,C514,Accounts!Q$10:Q$84)=1,0,ROUND((D514-E514)*(1-F514-I514)/SETUP!$C$13,2))))</f>
        <v>0</v>
      </c>
      <c r="K514" s="14" t="str">
        <f>IF(SUM(C514:H514)=0,"",IF(T514=0,LOOKUP(C514,Accounts!$A$10:$A$84,Accounts!$B$10:$B$84),"Error!  Invalid Account Number"))</f>
        <v/>
      </c>
      <c r="L514" s="30">
        <f t="shared" si="44"/>
        <v>0</v>
      </c>
      <c r="M514" s="152">
        <f t="shared" si="47"/>
        <v>0</v>
      </c>
      <c r="N514" s="43"/>
      <c r="O514" s="92"/>
      <c r="P514" s="150"/>
      <c r="Q514" s="156">
        <f t="shared" si="49"/>
        <v>0</v>
      </c>
      <c r="R514" s="161">
        <f t="shared" si="46"/>
        <v>0</v>
      </c>
      <c r="S514" s="15">
        <f>SUMIF(Accounts!A$10:A$84,C514,Accounts!A$10:A$84)</f>
        <v>0</v>
      </c>
      <c r="T514" s="15">
        <f t="shared" si="48"/>
        <v>0</v>
      </c>
      <c r="U514" s="15">
        <f t="shared" si="45"/>
        <v>0</v>
      </c>
    </row>
    <row r="515" spans="1:21">
      <c r="A515" s="56"/>
      <c r="B515" s="3"/>
      <c r="C515" s="216"/>
      <c r="D515" s="102"/>
      <c r="E515" s="102"/>
      <c r="F515" s="103"/>
      <c r="G515" s="131"/>
      <c r="H515" s="2"/>
      <c r="I515" s="107">
        <f>IF(F515="",SUMIF(Accounts!$A$10:$A$84,C515,Accounts!$D$10:$D$84),0)</f>
        <v>0</v>
      </c>
      <c r="J515" s="30">
        <f>IF(H515&lt;&gt;"",ROUND(H515*(1-F515-I515),2),IF(SETUP!$C$10&lt;&gt;"Y",0,IF(SUMIF(Accounts!A$10:A$84,C515,Accounts!Q$10:Q$84)=1,0,ROUND((D515-E515)*(1-F515-I515)/SETUP!$C$13,2))))</f>
        <v>0</v>
      </c>
      <c r="K515" s="14" t="str">
        <f>IF(SUM(C515:H515)=0,"",IF(T515=0,LOOKUP(C515,Accounts!$A$10:$A$84,Accounts!$B$10:$B$84),"Error!  Invalid Account Number"))</f>
        <v/>
      </c>
      <c r="L515" s="30">
        <f t="shared" si="44"/>
        <v>0</v>
      </c>
      <c r="M515" s="152">
        <f t="shared" si="47"/>
        <v>0</v>
      </c>
      <c r="N515" s="43"/>
      <c r="O515" s="92"/>
      <c r="P515" s="150"/>
      <c r="Q515" s="156">
        <f t="shared" si="49"/>
        <v>0</v>
      </c>
      <c r="R515" s="161">
        <f t="shared" si="46"/>
        <v>0</v>
      </c>
      <c r="S515" s="15">
        <f>SUMIF(Accounts!A$10:A$84,C515,Accounts!A$10:A$84)</f>
        <v>0</v>
      </c>
      <c r="T515" s="15">
        <f t="shared" si="48"/>
        <v>0</v>
      </c>
      <c r="U515" s="15">
        <f t="shared" si="45"/>
        <v>0</v>
      </c>
    </row>
    <row r="516" spans="1:21">
      <c r="A516" s="56"/>
      <c r="B516" s="3"/>
      <c r="C516" s="216"/>
      <c r="D516" s="102"/>
      <c r="E516" s="102"/>
      <c r="F516" s="103"/>
      <c r="G516" s="131"/>
      <c r="H516" s="2"/>
      <c r="I516" s="107">
        <f>IF(F516="",SUMIF(Accounts!$A$10:$A$84,C516,Accounts!$D$10:$D$84),0)</f>
        <v>0</v>
      </c>
      <c r="J516" s="30">
        <f>IF(H516&lt;&gt;"",ROUND(H516*(1-F516-I516),2),IF(SETUP!$C$10&lt;&gt;"Y",0,IF(SUMIF(Accounts!A$10:A$84,C516,Accounts!Q$10:Q$84)=1,0,ROUND((D516-E516)*(1-F516-I516)/SETUP!$C$13,2))))</f>
        <v>0</v>
      </c>
      <c r="K516" s="14" t="str">
        <f>IF(SUM(C516:H516)=0,"",IF(T516=0,LOOKUP(C516,Accounts!$A$10:$A$84,Accounts!$B$10:$B$84),"Error!  Invalid Account Number"))</f>
        <v/>
      </c>
      <c r="L516" s="30">
        <f t="shared" si="44"/>
        <v>0</v>
      </c>
      <c r="M516" s="152">
        <f t="shared" si="47"/>
        <v>0</v>
      </c>
      <c r="N516" s="43"/>
      <c r="O516" s="92"/>
      <c r="P516" s="150"/>
      <c r="Q516" s="156">
        <f t="shared" si="49"/>
        <v>0</v>
      </c>
      <c r="R516" s="161">
        <f t="shared" si="46"/>
        <v>0</v>
      </c>
      <c r="S516" s="15">
        <f>SUMIF(Accounts!A$10:A$84,C516,Accounts!A$10:A$84)</f>
        <v>0</v>
      </c>
      <c r="T516" s="15">
        <f t="shared" si="48"/>
        <v>0</v>
      </c>
      <c r="U516" s="15">
        <f t="shared" si="45"/>
        <v>0</v>
      </c>
    </row>
    <row r="517" spans="1:21">
      <c r="A517" s="56"/>
      <c r="B517" s="3"/>
      <c r="C517" s="216"/>
      <c r="D517" s="102"/>
      <c r="E517" s="102"/>
      <c r="F517" s="103"/>
      <c r="G517" s="131"/>
      <c r="H517" s="2"/>
      <c r="I517" s="107">
        <f>IF(F517="",SUMIF(Accounts!$A$10:$A$84,C517,Accounts!$D$10:$D$84),0)</f>
        <v>0</v>
      </c>
      <c r="J517" s="30">
        <f>IF(H517&lt;&gt;"",ROUND(H517*(1-F517-I517),2),IF(SETUP!$C$10&lt;&gt;"Y",0,IF(SUMIF(Accounts!A$10:A$84,C517,Accounts!Q$10:Q$84)=1,0,ROUND((D517-E517)*(1-F517-I517)/SETUP!$C$13,2))))</f>
        <v>0</v>
      </c>
      <c r="K517" s="14" t="str">
        <f>IF(SUM(C517:H517)=0,"",IF(T517=0,LOOKUP(C517,Accounts!$A$10:$A$84,Accounts!$B$10:$B$84),"Error!  Invalid Account Number"))</f>
        <v/>
      </c>
      <c r="L517" s="30">
        <f t="shared" si="44"/>
        <v>0</v>
      </c>
      <c r="M517" s="152">
        <f t="shared" si="47"/>
        <v>0</v>
      </c>
      <c r="N517" s="43"/>
      <c r="O517" s="92"/>
      <c r="P517" s="150"/>
      <c r="Q517" s="156">
        <f t="shared" si="49"/>
        <v>0</v>
      </c>
      <c r="R517" s="161">
        <f t="shared" si="46"/>
        <v>0</v>
      </c>
      <c r="S517" s="15">
        <f>SUMIF(Accounts!A$10:A$84,C517,Accounts!A$10:A$84)</f>
        <v>0</v>
      </c>
      <c r="T517" s="15">
        <f t="shared" si="48"/>
        <v>0</v>
      </c>
      <c r="U517" s="15">
        <f t="shared" si="45"/>
        <v>0</v>
      </c>
    </row>
    <row r="518" spans="1:21">
      <c r="A518" s="56"/>
      <c r="B518" s="3"/>
      <c r="C518" s="216"/>
      <c r="D518" s="102"/>
      <c r="E518" s="102"/>
      <c r="F518" s="103"/>
      <c r="G518" s="131"/>
      <c r="H518" s="2"/>
      <c r="I518" s="107">
        <f>IF(F518="",SUMIF(Accounts!$A$10:$A$84,C518,Accounts!$D$10:$D$84),0)</f>
        <v>0</v>
      </c>
      <c r="J518" s="30">
        <f>IF(H518&lt;&gt;"",ROUND(H518*(1-F518-I518),2),IF(SETUP!$C$10&lt;&gt;"Y",0,IF(SUMIF(Accounts!A$10:A$84,C518,Accounts!Q$10:Q$84)=1,0,ROUND((D518-E518)*(1-F518-I518)/SETUP!$C$13,2))))</f>
        <v>0</v>
      </c>
      <c r="K518" s="14" t="str">
        <f>IF(SUM(C518:H518)=0,"",IF(T518=0,LOOKUP(C518,Accounts!$A$10:$A$84,Accounts!$B$10:$B$84),"Error!  Invalid Account Number"))</f>
        <v/>
      </c>
      <c r="L518" s="30">
        <f t="shared" si="44"/>
        <v>0</v>
      </c>
      <c r="M518" s="152">
        <f t="shared" si="47"/>
        <v>0</v>
      </c>
      <c r="N518" s="43"/>
      <c r="O518" s="92"/>
      <c r="P518" s="150"/>
      <c r="Q518" s="156">
        <f t="shared" si="49"/>
        <v>0</v>
      </c>
      <c r="R518" s="161">
        <f t="shared" si="46"/>
        <v>0</v>
      </c>
      <c r="S518" s="15">
        <f>SUMIF(Accounts!A$10:A$84,C518,Accounts!A$10:A$84)</f>
        <v>0</v>
      </c>
      <c r="T518" s="15">
        <f t="shared" si="48"/>
        <v>0</v>
      </c>
      <c r="U518" s="15">
        <f t="shared" si="45"/>
        <v>0</v>
      </c>
    </row>
    <row r="519" spans="1:21">
      <c r="A519" s="56"/>
      <c r="B519" s="3"/>
      <c r="C519" s="216"/>
      <c r="D519" s="102"/>
      <c r="E519" s="102"/>
      <c r="F519" s="103"/>
      <c r="G519" s="131"/>
      <c r="H519" s="2"/>
      <c r="I519" s="107">
        <f>IF(F519="",SUMIF(Accounts!$A$10:$A$84,C519,Accounts!$D$10:$D$84),0)</f>
        <v>0</v>
      </c>
      <c r="J519" s="30">
        <f>IF(H519&lt;&gt;"",ROUND(H519*(1-F519-I519),2),IF(SETUP!$C$10&lt;&gt;"Y",0,IF(SUMIF(Accounts!A$10:A$84,C519,Accounts!Q$10:Q$84)=1,0,ROUND((D519-E519)*(1-F519-I519)/SETUP!$C$13,2))))</f>
        <v>0</v>
      </c>
      <c r="K519" s="14" t="str">
        <f>IF(SUM(C519:H519)=0,"",IF(T519=0,LOOKUP(C519,Accounts!$A$10:$A$84,Accounts!$B$10:$B$84),"Error!  Invalid Account Number"))</f>
        <v/>
      </c>
      <c r="L519" s="30">
        <f t="shared" si="44"/>
        <v>0</v>
      </c>
      <c r="M519" s="152">
        <f t="shared" si="47"/>
        <v>0</v>
      </c>
      <c r="N519" s="43"/>
      <c r="O519" s="92"/>
      <c r="P519" s="150"/>
      <c r="Q519" s="156">
        <f t="shared" si="49"/>
        <v>0</v>
      </c>
      <c r="R519" s="161">
        <f t="shared" si="46"/>
        <v>0</v>
      </c>
      <c r="S519" s="15">
        <f>SUMIF(Accounts!A$10:A$84,C519,Accounts!A$10:A$84)</f>
        <v>0</v>
      </c>
      <c r="T519" s="15">
        <f t="shared" si="48"/>
        <v>0</v>
      </c>
      <c r="U519" s="15">
        <f t="shared" si="45"/>
        <v>0</v>
      </c>
    </row>
    <row r="520" spans="1:21">
      <c r="A520" s="56"/>
      <c r="B520" s="3"/>
      <c r="C520" s="216"/>
      <c r="D520" s="102"/>
      <c r="E520" s="102"/>
      <c r="F520" s="103"/>
      <c r="G520" s="131"/>
      <c r="H520" s="2"/>
      <c r="I520" s="107">
        <f>IF(F520="",SUMIF(Accounts!$A$10:$A$84,C520,Accounts!$D$10:$D$84),0)</f>
        <v>0</v>
      </c>
      <c r="J520" s="30">
        <f>IF(H520&lt;&gt;"",ROUND(H520*(1-F520-I520),2),IF(SETUP!$C$10&lt;&gt;"Y",0,IF(SUMIF(Accounts!A$10:A$84,C520,Accounts!Q$10:Q$84)=1,0,ROUND((D520-E520)*(1-F520-I520)/SETUP!$C$13,2))))</f>
        <v>0</v>
      </c>
      <c r="K520" s="14" t="str">
        <f>IF(SUM(C520:H520)=0,"",IF(T520=0,LOOKUP(C520,Accounts!$A$10:$A$84,Accounts!$B$10:$B$84),"Error!  Invalid Account Number"))</f>
        <v/>
      </c>
      <c r="L520" s="30">
        <f t="shared" ref="L520:L583" si="50">D520-E520-J520-M520</f>
        <v>0</v>
      </c>
      <c r="M520" s="152">
        <f t="shared" si="47"/>
        <v>0</v>
      </c>
      <c r="N520" s="43"/>
      <c r="O520" s="92"/>
      <c r="P520" s="150"/>
      <c r="Q520" s="156">
        <f t="shared" si="49"/>
        <v>0</v>
      </c>
      <c r="R520" s="161">
        <f t="shared" si="46"/>
        <v>0</v>
      </c>
      <c r="S520" s="15">
        <f>SUMIF(Accounts!A$10:A$84,C520,Accounts!A$10:A$84)</f>
        <v>0</v>
      </c>
      <c r="T520" s="15">
        <f t="shared" si="48"/>
        <v>0</v>
      </c>
      <c r="U520" s="15">
        <f t="shared" ref="U520:U583" si="51">IF(OR(AND(D520-E520&lt;0,J520&gt;0),AND(D520-E520&gt;0,J520&lt;0)),1,0)</f>
        <v>0</v>
      </c>
    </row>
    <row r="521" spans="1:21">
      <c r="A521" s="56"/>
      <c r="B521" s="3"/>
      <c r="C521" s="216"/>
      <c r="D521" s="102"/>
      <c r="E521" s="102"/>
      <c r="F521" s="103"/>
      <c r="G521" s="131"/>
      <c r="H521" s="2"/>
      <c r="I521" s="107">
        <f>IF(F521="",SUMIF(Accounts!$A$10:$A$84,C521,Accounts!$D$10:$D$84),0)</f>
        <v>0</v>
      </c>
      <c r="J521" s="30">
        <f>IF(H521&lt;&gt;"",ROUND(H521*(1-F521-I521),2),IF(SETUP!$C$10&lt;&gt;"Y",0,IF(SUMIF(Accounts!A$10:A$84,C521,Accounts!Q$10:Q$84)=1,0,ROUND((D521-E521)*(1-F521-I521)/SETUP!$C$13,2))))</f>
        <v>0</v>
      </c>
      <c r="K521" s="14" t="str">
        <f>IF(SUM(C521:H521)=0,"",IF(T521=0,LOOKUP(C521,Accounts!$A$10:$A$84,Accounts!$B$10:$B$84),"Error!  Invalid Account Number"))</f>
        <v/>
      </c>
      <c r="L521" s="30">
        <f t="shared" si="50"/>
        <v>0</v>
      </c>
      <c r="M521" s="152">
        <f t="shared" si="47"/>
        <v>0</v>
      </c>
      <c r="N521" s="43"/>
      <c r="O521" s="92"/>
      <c r="P521" s="150"/>
      <c r="Q521" s="156">
        <f t="shared" si="49"/>
        <v>0</v>
      </c>
      <c r="R521" s="161">
        <f t="shared" ref="R521:R584" si="52">J521+Q521</f>
        <v>0</v>
      </c>
      <c r="S521" s="15">
        <f>SUMIF(Accounts!A$10:A$84,C521,Accounts!A$10:A$84)</f>
        <v>0</v>
      </c>
      <c r="T521" s="15">
        <f t="shared" si="48"/>
        <v>0</v>
      </c>
      <c r="U521" s="15">
        <f t="shared" si="51"/>
        <v>0</v>
      </c>
    </row>
    <row r="522" spans="1:21">
      <c r="A522" s="56"/>
      <c r="B522" s="3"/>
      <c r="C522" s="216"/>
      <c r="D522" s="102"/>
      <c r="E522" s="102"/>
      <c r="F522" s="103"/>
      <c r="G522" s="131"/>
      <c r="H522" s="2"/>
      <c r="I522" s="107">
        <f>IF(F522="",SUMIF(Accounts!$A$10:$A$84,C522,Accounts!$D$10:$D$84),0)</f>
        <v>0</v>
      </c>
      <c r="J522" s="30">
        <f>IF(H522&lt;&gt;"",ROUND(H522*(1-F522-I522),2),IF(SETUP!$C$10&lt;&gt;"Y",0,IF(SUMIF(Accounts!A$10:A$84,C522,Accounts!Q$10:Q$84)=1,0,ROUND((D522-E522)*(1-F522-I522)/SETUP!$C$13,2))))</f>
        <v>0</v>
      </c>
      <c r="K522" s="14" t="str">
        <f>IF(SUM(C522:H522)=0,"",IF(T522=0,LOOKUP(C522,Accounts!$A$10:$A$84,Accounts!$B$10:$B$84),"Error!  Invalid Account Number"))</f>
        <v/>
      </c>
      <c r="L522" s="30">
        <f t="shared" si="50"/>
        <v>0</v>
      </c>
      <c r="M522" s="152">
        <f t="shared" ref="M522:M585" si="53">ROUND((D522-E522)*(F522+I522),2)</f>
        <v>0</v>
      </c>
      <c r="N522" s="43"/>
      <c r="O522" s="92"/>
      <c r="P522" s="150"/>
      <c r="Q522" s="156">
        <f t="shared" si="49"/>
        <v>0</v>
      </c>
      <c r="R522" s="161">
        <f t="shared" si="52"/>
        <v>0</v>
      </c>
      <c r="S522" s="15">
        <f>SUMIF(Accounts!A$10:A$84,C522,Accounts!A$10:A$84)</f>
        <v>0</v>
      </c>
      <c r="T522" s="15">
        <f t="shared" ref="T522:T585" si="54">IF(AND(SUM(D522:H522)&lt;&gt;0,C522=0),1,IF(S522=C522,0,1))</f>
        <v>0</v>
      </c>
      <c r="U522" s="15">
        <f t="shared" si="51"/>
        <v>0</v>
      </c>
    </row>
    <row r="523" spans="1:21">
      <c r="A523" s="56"/>
      <c r="B523" s="3"/>
      <c r="C523" s="216"/>
      <c r="D523" s="102"/>
      <c r="E523" s="102"/>
      <c r="F523" s="103"/>
      <c r="G523" s="131"/>
      <c r="H523" s="2"/>
      <c r="I523" s="107">
        <f>IF(F523="",SUMIF(Accounts!$A$10:$A$84,C523,Accounts!$D$10:$D$84),0)</f>
        <v>0</v>
      </c>
      <c r="J523" s="30">
        <f>IF(H523&lt;&gt;"",ROUND(H523*(1-F523-I523),2),IF(SETUP!$C$10&lt;&gt;"Y",0,IF(SUMIF(Accounts!A$10:A$84,C523,Accounts!Q$10:Q$84)=1,0,ROUND((D523-E523)*(1-F523-I523)/SETUP!$C$13,2))))</f>
        <v>0</v>
      </c>
      <c r="K523" s="14" t="str">
        <f>IF(SUM(C523:H523)=0,"",IF(T523=0,LOOKUP(C523,Accounts!$A$10:$A$84,Accounts!$B$10:$B$84),"Error!  Invalid Account Number"))</f>
        <v/>
      </c>
      <c r="L523" s="30">
        <f t="shared" si="50"/>
        <v>0</v>
      </c>
      <c r="M523" s="152">
        <f t="shared" si="53"/>
        <v>0</v>
      </c>
      <c r="N523" s="43"/>
      <c r="O523" s="92"/>
      <c r="P523" s="150"/>
      <c r="Q523" s="156">
        <f t="shared" ref="Q523:Q586" si="55">IF(AND(C523&gt;=101,C523&lt;=120),-J523,0)</f>
        <v>0</v>
      </c>
      <c r="R523" s="161">
        <f t="shared" si="52"/>
        <v>0</v>
      </c>
      <c r="S523" s="15">
        <f>SUMIF(Accounts!A$10:A$84,C523,Accounts!A$10:A$84)</f>
        <v>0</v>
      </c>
      <c r="T523" s="15">
        <f t="shared" si="54"/>
        <v>0</v>
      </c>
      <c r="U523" s="15">
        <f t="shared" si="51"/>
        <v>0</v>
      </c>
    </row>
    <row r="524" spans="1:21">
      <c r="A524" s="56"/>
      <c r="B524" s="3"/>
      <c r="C524" s="216"/>
      <c r="D524" s="102"/>
      <c r="E524" s="102"/>
      <c r="F524" s="103"/>
      <c r="G524" s="131"/>
      <c r="H524" s="2"/>
      <c r="I524" s="107">
        <f>IF(F524="",SUMIF(Accounts!$A$10:$A$84,C524,Accounts!$D$10:$D$84),0)</f>
        <v>0</v>
      </c>
      <c r="J524" s="30">
        <f>IF(H524&lt;&gt;"",ROUND(H524*(1-F524-I524),2),IF(SETUP!$C$10&lt;&gt;"Y",0,IF(SUMIF(Accounts!A$10:A$84,C524,Accounts!Q$10:Q$84)=1,0,ROUND((D524-E524)*(1-F524-I524)/SETUP!$C$13,2))))</f>
        <v>0</v>
      </c>
      <c r="K524" s="14" t="str">
        <f>IF(SUM(C524:H524)=0,"",IF(T524=0,LOOKUP(C524,Accounts!$A$10:$A$84,Accounts!$B$10:$B$84),"Error!  Invalid Account Number"))</f>
        <v/>
      </c>
      <c r="L524" s="30">
        <f t="shared" si="50"/>
        <v>0</v>
      </c>
      <c r="M524" s="152">
        <f t="shared" si="53"/>
        <v>0</v>
      </c>
      <c r="N524" s="43"/>
      <c r="O524" s="92"/>
      <c r="P524" s="150"/>
      <c r="Q524" s="156">
        <f t="shared" si="55"/>
        <v>0</v>
      </c>
      <c r="R524" s="161">
        <f t="shared" si="52"/>
        <v>0</v>
      </c>
      <c r="S524" s="15">
        <f>SUMIF(Accounts!A$10:A$84,C524,Accounts!A$10:A$84)</f>
        <v>0</v>
      </c>
      <c r="T524" s="15">
        <f t="shared" si="54"/>
        <v>0</v>
      </c>
      <c r="U524" s="15">
        <f t="shared" si="51"/>
        <v>0</v>
      </c>
    </row>
    <row r="525" spans="1:21">
      <c r="A525" s="56"/>
      <c r="B525" s="3"/>
      <c r="C525" s="216"/>
      <c r="D525" s="102"/>
      <c r="E525" s="102"/>
      <c r="F525" s="103"/>
      <c r="G525" s="131"/>
      <c r="H525" s="2"/>
      <c r="I525" s="107">
        <f>IF(F525="",SUMIF(Accounts!$A$10:$A$84,C525,Accounts!$D$10:$D$84),0)</f>
        <v>0</v>
      </c>
      <c r="J525" s="30">
        <f>IF(H525&lt;&gt;"",ROUND(H525*(1-F525-I525),2),IF(SETUP!$C$10&lt;&gt;"Y",0,IF(SUMIF(Accounts!A$10:A$84,C525,Accounts!Q$10:Q$84)=1,0,ROUND((D525-E525)*(1-F525-I525)/SETUP!$C$13,2))))</f>
        <v>0</v>
      </c>
      <c r="K525" s="14" t="str">
        <f>IF(SUM(C525:H525)=0,"",IF(T525=0,LOOKUP(C525,Accounts!$A$10:$A$84,Accounts!$B$10:$B$84),"Error!  Invalid Account Number"))</f>
        <v/>
      </c>
      <c r="L525" s="30">
        <f t="shared" si="50"/>
        <v>0</v>
      </c>
      <c r="M525" s="152">
        <f t="shared" si="53"/>
        <v>0</v>
      </c>
      <c r="N525" s="43"/>
      <c r="O525" s="92"/>
      <c r="P525" s="150"/>
      <c r="Q525" s="156">
        <f t="shared" si="55"/>
        <v>0</v>
      </c>
      <c r="R525" s="161">
        <f t="shared" si="52"/>
        <v>0</v>
      </c>
      <c r="S525" s="15">
        <f>SUMIF(Accounts!A$10:A$84,C525,Accounts!A$10:A$84)</f>
        <v>0</v>
      </c>
      <c r="T525" s="15">
        <f t="shared" si="54"/>
        <v>0</v>
      </c>
      <c r="U525" s="15">
        <f t="shared" si="51"/>
        <v>0</v>
      </c>
    </row>
    <row r="526" spans="1:21">
      <c r="A526" s="56"/>
      <c r="B526" s="3"/>
      <c r="C526" s="216"/>
      <c r="D526" s="102"/>
      <c r="E526" s="102"/>
      <c r="F526" s="103"/>
      <c r="G526" s="131"/>
      <c r="H526" s="2"/>
      <c r="I526" s="107">
        <f>IF(F526="",SUMIF(Accounts!$A$10:$A$84,C526,Accounts!$D$10:$D$84),0)</f>
        <v>0</v>
      </c>
      <c r="J526" s="30">
        <f>IF(H526&lt;&gt;"",ROUND(H526*(1-F526-I526),2),IF(SETUP!$C$10&lt;&gt;"Y",0,IF(SUMIF(Accounts!A$10:A$84,C526,Accounts!Q$10:Q$84)=1,0,ROUND((D526-E526)*(1-F526-I526)/SETUP!$C$13,2))))</f>
        <v>0</v>
      </c>
      <c r="K526" s="14" t="str">
        <f>IF(SUM(C526:H526)=0,"",IF(T526=0,LOOKUP(C526,Accounts!$A$10:$A$84,Accounts!$B$10:$B$84),"Error!  Invalid Account Number"))</f>
        <v/>
      </c>
      <c r="L526" s="30">
        <f t="shared" si="50"/>
        <v>0</v>
      </c>
      <c r="M526" s="152">
        <f t="shared" si="53"/>
        <v>0</v>
      </c>
      <c r="N526" s="43"/>
      <c r="O526" s="92"/>
      <c r="P526" s="150"/>
      <c r="Q526" s="156">
        <f t="shared" si="55"/>
        <v>0</v>
      </c>
      <c r="R526" s="161">
        <f t="shared" si="52"/>
        <v>0</v>
      </c>
      <c r="S526" s="15">
        <f>SUMIF(Accounts!A$10:A$84,C526,Accounts!A$10:A$84)</f>
        <v>0</v>
      </c>
      <c r="T526" s="15">
        <f t="shared" si="54"/>
        <v>0</v>
      </c>
      <c r="U526" s="15">
        <f t="shared" si="51"/>
        <v>0</v>
      </c>
    </row>
    <row r="527" spans="1:21">
      <c r="A527" s="56"/>
      <c r="B527" s="3"/>
      <c r="C527" s="216"/>
      <c r="D527" s="102"/>
      <c r="E527" s="102"/>
      <c r="F527" s="103"/>
      <c r="G527" s="131"/>
      <c r="H527" s="2"/>
      <c r="I527" s="107">
        <f>IF(F527="",SUMIF(Accounts!$A$10:$A$84,C527,Accounts!$D$10:$D$84),0)</f>
        <v>0</v>
      </c>
      <c r="J527" s="30">
        <f>IF(H527&lt;&gt;"",ROUND(H527*(1-F527-I527),2),IF(SETUP!$C$10&lt;&gt;"Y",0,IF(SUMIF(Accounts!A$10:A$84,C527,Accounts!Q$10:Q$84)=1,0,ROUND((D527-E527)*(1-F527-I527)/SETUP!$C$13,2))))</f>
        <v>0</v>
      </c>
      <c r="K527" s="14" t="str">
        <f>IF(SUM(C527:H527)=0,"",IF(T527=0,LOOKUP(C527,Accounts!$A$10:$A$84,Accounts!$B$10:$B$84),"Error!  Invalid Account Number"))</f>
        <v/>
      </c>
      <c r="L527" s="30">
        <f t="shared" si="50"/>
        <v>0</v>
      </c>
      <c r="M527" s="152">
        <f t="shared" si="53"/>
        <v>0</v>
      </c>
      <c r="N527" s="43"/>
      <c r="O527" s="92"/>
      <c r="P527" s="150"/>
      <c r="Q527" s="156">
        <f t="shared" si="55"/>
        <v>0</v>
      </c>
      <c r="R527" s="161">
        <f t="shared" si="52"/>
        <v>0</v>
      </c>
      <c r="S527" s="15">
        <f>SUMIF(Accounts!A$10:A$84,C527,Accounts!A$10:A$84)</f>
        <v>0</v>
      </c>
      <c r="T527" s="15">
        <f t="shared" si="54"/>
        <v>0</v>
      </c>
      <c r="U527" s="15">
        <f t="shared" si="51"/>
        <v>0</v>
      </c>
    </row>
    <row r="528" spans="1:21">
      <c r="A528" s="56"/>
      <c r="B528" s="3"/>
      <c r="C528" s="216"/>
      <c r="D528" s="102"/>
      <c r="E528" s="102"/>
      <c r="F528" s="103"/>
      <c r="G528" s="131"/>
      <c r="H528" s="2"/>
      <c r="I528" s="107">
        <f>IF(F528="",SUMIF(Accounts!$A$10:$A$84,C528,Accounts!$D$10:$D$84),0)</f>
        <v>0</v>
      </c>
      <c r="J528" s="30">
        <f>IF(H528&lt;&gt;"",ROUND(H528*(1-F528-I528),2),IF(SETUP!$C$10&lt;&gt;"Y",0,IF(SUMIF(Accounts!A$10:A$84,C528,Accounts!Q$10:Q$84)=1,0,ROUND((D528-E528)*(1-F528-I528)/SETUP!$C$13,2))))</f>
        <v>0</v>
      </c>
      <c r="K528" s="14" t="str">
        <f>IF(SUM(C528:H528)=0,"",IF(T528=0,LOOKUP(C528,Accounts!$A$10:$A$84,Accounts!$B$10:$B$84),"Error!  Invalid Account Number"))</f>
        <v/>
      </c>
      <c r="L528" s="30">
        <f t="shared" si="50"/>
        <v>0</v>
      </c>
      <c r="M528" s="152">
        <f t="shared" si="53"/>
        <v>0</v>
      </c>
      <c r="N528" s="43"/>
      <c r="O528" s="92"/>
      <c r="P528" s="150"/>
      <c r="Q528" s="156">
        <f t="shared" si="55"/>
        <v>0</v>
      </c>
      <c r="R528" s="161">
        <f t="shared" si="52"/>
        <v>0</v>
      </c>
      <c r="S528" s="15">
        <f>SUMIF(Accounts!A$10:A$84,C528,Accounts!A$10:A$84)</f>
        <v>0</v>
      </c>
      <c r="T528" s="15">
        <f t="shared" si="54"/>
        <v>0</v>
      </c>
      <c r="U528" s="15">
        <f t="shared" si="51"/>
        <v>0</v>
      </c>
    </row>
    <row r="529" spans="1:21">
      <c r="A529" s="56"/>
      <c r="B529" s="3"/>
      <c r="C529" s="216"/>
      <c r="D529" s="102"/>
      <c r="E529" s="102"/>
      <c r="F529" s="103"/>
      <c r="G529" s="131"/>
      <c r="H529" s="2"/>
      <c r="I529" s="107">
        <f>IF(F529="",SUMIF(Accounts!$A$10:$A$84,C529,Accounts!$D$10:$D$84),0)</f>
        <v>0</v>
      </c>
      <c r="J529" s="30">
        <f>IF(H529&lt;&gt;"",ROUND(H529*(1-F529-I529),2),IF(SETUP!$C$10&lt;&gt;"Y",0,IF(SUMIF(Accounts!A$10:A$84,C529,Accounts!Q$10:Q$84)=1,0,ROUND((D529-E529)*(1-F529-I529)/SETUP!$C$13,2))))</f>
        <v>0</v>
      </c>
      <c r="K529" s="14" t="str">
        <f>IF(SUM(C529:H529)=0,"",IF(T529=0,LOOKUP(C529,Accounts!$A$10:$A$84,Accounts!$B$10:$B$84),"Error!  Invalid Account Number"))</f>
        <v/>
      </c>
      <c r="L529" s="30">
        <f t="shared" si="50"/>
        <v>0</v>
      </c>
      <c r="M529" s="152">
        <f t="shared" si="53"/>
        <v>0</v>
      </c>
      <c r="N529" s="43"/>
      <c r="O529" s="92"/>
      <c r="P529" s="150"/>
      <c r="Q529" s="156">
        <f t="shared" si="55"/>
        <v>0</v>
      </c>
      <c r="R529" s="161">
        <f t="shared" si="52"/>
        <v>0</v>
      </c>
      <c r="S529" s="15">
        <f>SUMIF(Accounts!A$10:A$84,C529,Accounts!A$10:A$84)</f>
        <v>0</v>
      </c>
      <c r="T529" s="15">
        <f t="shared" si="54"/>
        <v>0</v>
      </c>
      <c r="U529" s="15">
        <f t="shared" si="51"/>
        <v>0</v>
      </c>
    </row>
    <row r="530" spans="1:21">
      <c r="A530" s="56"/>
      <c r="B530" s="3"/>
      <c r="C530" s="216"/>
      <c r="D530" s="102"/>
      <c r="E530" s="102"/>
      <c r="F530" s="103"/>
      <c r="G530" s="131"/>
      <c r="H530" s="2"/>
      <c r="I530" s="107">
        <f>IF(F530="",SUMIF(Accounts!$A$10:$A$84,C530,Accounts!$D$10:$D$84),0)</f>
        <v>0</v>
      </c>
      <c r="J530" s="30">
        <f>IF(H530&lt;&gt;"",ROUND(H530*(1-F530-I530),2),IF(SETUP!$C$10&lt;&gt;"Y",0,IF(SUMIF(Accounts!A$10:A$84,C530,Accounts!Q$10:Q$84)=1,0,ROUND((D530-E530)*(1-F530-I530)/SETUP!$C$13,2))))</f>
        <v>0</v>
      </c>
      <c r="K530" s="14" t="str">
        <f>IF(SUM(C530:H530)=0,"",IF(T530=0,LOOKUP(C530,Accounts!$A$10:$A$84,Accounts!$B$10:$B$84),"Error!  Invalid Account Number"))</f>
        <v/>
      </c>
      <c r="L530" s="30">
        <f t="shared" si="50"/>
        <v>0</v>
      </c>
      <c r="M530" s="152">
        <f t="shared" si="53"/>
        <v>0</v>
      </c>
      <c r="N530" s="43"/>
      <c r="O530" s="92"/>
      <c r="P530" s="150"/>
      <c r="Q530" s="156">
        <f t="shared" si="55"/>
        <v>0</v>
      </c>
      <c r="R530" s="161">
        <f t="shared" si="52"/>
        <v>0</v>
      </c>
      <c r="S530" s="15">
        <f>SUMIF(Accounts!A$10:A$84,C530,Accounts!A$10:A$84)</f>
        <v>0</v>
      </c>
      <c r="T530" s="15">
        <f t="shared" si="54"/>
        <v>0</v>
      </c>
      <c r="U530" s="15">
        <f t="shared" si="51"/>
        <v>0</v>
      </c>
    </row>
    <row r="531" spans="1:21">
      <c r="A531" s="56"/>
      <c r="B531" s="3"/>
      <c r="C531" s="216"/>
      <c r="D531" s="102"/>
      <c r="E531" s="102"/>
      <c r="F531" s="103"/>
      <c r="G531" s="131"/>
      <c r="H531" s="2"/>
      <c r="I531" s="107">
        <f>IF(F531="",SUMIF(Accounts!$A$10:$A$84,C531,Accounts!$D$10:$D$84),0)</f>
        <v>0</v>
      </c>
      <c r="J531" s="30">
        <f>IF(H531&lt;&gt;"",ROUND(H531*(1-F531-I531),2),IF(SETUP!$C$10&lt;&gt;"Y",0,IF(SUMIF(Accounts!A$10:A$84,C531,Accounts!Q$10:Q$84)=1,0,ROUND((D531-E531)*(1-F531-I531)/SETUP!$C$13,2))))</f>
        <v>0</v>
      </c>
      <c r="K531" s="14" t="str">
        <f>IF(SUM(C531:H531)=0,"",IF(T531=0,LOOKUP(C531,Accounts!$A$10:$A$84,Accounts!$B$10:$B$84),"Error!  Invalid Account Number"))</f>
        <v/>
      </c>
      <c r="L531" s="30">
        <f t="shared" si="50"/>
        <v>0</v>
      </c>
      <c r="M531" s="152">
        <f t="shared" si="53"/>
        <v>0</v>
      </c>
      <c r="N531" s="43"/>
      <c r="O531" s="92"/>
      <c r="P531" s="150"/>
      <c r="Q531" s="156">
        <f t="shared" si="55"/>
        <v>0</v>
      </c>
      <c r="R531" s="161">
        <f t="shared" si="52"/>
        <v>0</v>
      </c>
      <c r="S531" s="15">
        <f>SUMIF(Accounts!A$10:A$84,C531,Accounts!A$10:A$84)</f>
        <v>0</v>
      </c>
      <c r="T531" s="15">
        <f t="shared" si="54"/>
        <v>0</v>
      </c>
      <c r="U531" s="15">
        <f t="shared" si="51"/>
        <v>0</v>
      </c>
    </row>
    <row r="532" spans="1:21">
      <c r="A532" s="56"/>
      <c r="B532" s="3"/>
      <c r="C532" s="216"/>
      <c r="D532" s="102"/>
      <c r="E532" s="102"/>
      <c r="F532" s="103"/>
      <c r="G532" s="131"/>
      <c r="H532" s="2"/>
      <c r="I532" s="107">
        <f>IF(F532="",SUMIF(Accounts!$A$10:$A$84,C532,Accounts!$D$10:$D$84),0)</f>
        <v>0</v>
      </c>
      <c r="J532" s="30">
        <f>IF(H532&lt;&gt;"",ROUND(H532*(1-F532-I532),2),IF(SETUP!$C$10&lt;&gt;"Y",0,IF(SUMIF(Accounts!A$10:A$84,C532,Accounts!Q$10:Q$84)=1,0,ROUND((D532-E532)*(1-F532-I532)/SETUP!$C$13,2))))</f>
        <v>0</v>
      </c>
      <c r="K532" s="14" t="str">
        <f>IF(SUM(C532:H532)=0,"",IF(T532=0,LOOKUP(C532,Accounts!$A$10:$A$84,Accounts!$B$10:$B$84),"Error!  Invalid Account Number"))</f>
        <v/>
      </c>
      <c r="L532" s="30">
        <f t="shared" si="50"/>
        <v>0</v>
      </c>
      <c r="M532" s="152">
        <f t="shared" si="53"/>
        <v>0</v>
      </c>
      <c r="N532" s="43"/>
      <c r="O532" s="92"/>
      <c r="P532" s="150"/>
      <c r="Q532" s="156">
        <f t="shared" si="55"/>
        <v>0</v>
      </c>
      <c r="R532" s="161">
        <f t="shared" si="52"/>
        <v>0</v>
      </c>
      <c r="S532" s="15">
        <f>SUMIF(Accounts!A$10:A$84,C532,Accounts!A$10:A$84)</f>
        <v>0</v>
      </c>
      <c r="T532" s="15">
        <f t="shared" si="54"/>
        <v>0</v>
      </c>
      <c r="U532" s="15">
        <f t="shared" si="51"/>
        <v>0</v>
      </c>
    </row>
    <row r="533" spans="1:21">
      <c r="A533" s="56"/>
      <c r="B533" s="3"/>
      <c r="C533" s="216"/>
      <c r="D533" s="102"/>
      <c r="E533" s="102"/>
      <c r="F533" s="103"/>
      <c r="G533" s="131"/>
      <c r="H533" s="2"/>
      <c r="I533" s="107">
        <f>IF(F533="",SUMIF(Accounts!$A$10:$A$84,C533,Accounts!$D$10:$D$84),0)</f>
        <v>0</v>
      </c>
      <c r="J533" s="30">
        <f>IF(H533&lt;&gt;"",ROUND(H533*(1-F533-I533),2),IF(SETUP!$C$10&lt;&gt;"Y",0,IF(SUMIF(Accounts!A$10:A$84,C533,Accounts!Q$10:Q$84)=1,0,ROUND((D533-E533)*(1-F533-I533)/SETUP!$C$13,2))))</f>
        <v>0</v>
      </c>
      <c r="K533" s="14" t="str">
        <f>IF(SUM(C533:H533)=0,"",IF(T533=0,LOOKUP(C533,Accounts!$A$10:$A$84,Accounts!$B$10:$B$84),"Error!  Invalid Account Number"))</f>
        <v/>
      </c>
      <c r="L533" s="30">
        <f t="shared" si="50"/>
        <v>0</v>
      </c>
      <c r="M533" s="152">
        <f t="shared" si="53"/>
        <v>0</v>
      </c>
      <c r="N533" s="43"/>
      <c r="O533" s="92"/>
      <c r="P533" s="150"/>
      <c r="Q533" s="156">
        <f t="shared" si="55"/>
        <v>0</v>
      </c>
      <c r="R533" s="161">
        <f t="shared" si="52"/>
        <v>0</v>
      </c>
      <c r="S533" s="15">
        <f>SUMIF(Accounts!A$10:A$84,C533,Accounts!A$10:A$84)</f>
        <v>0</v>
      </c>
      <c r="T533" s="15">
        <f t="shared" si="54"/>
        <v>0</v>
      </c>
      <c r="U533" s="15">
        <f t="shared" si="51"/>
        <v>0</v>
      </c>
    </row>
    <row r="534" spans="1:21">
      <c r="A534" s="56"/>
      <c r="B534" s="3"/>
      <c r="C534" s="216"/>
      <c r="D534" s="102"/>
      <c r="E534" s="102"/>
      <c r="F534" s="103"/>
      <c r="G534" s="131"/>
      <c r="H534" s="2"/>
      <c r="I534" s="107">
        <f>IF(F534="",SUMIF(Accounts!$A$10:$A$84,C534,Accounts!$D$10:$D$84),0)</f>
        <v>0</v>
      </c>
      <c r="J534" s="30">
        <f>IF(H534&lt;&gt;"",ROUND(H534*(1-F534-I534),2),IF(SETUP!$C$10&lt;&gt;"Y",0,IF(SUMIF(Accounts!A$10:A$84,C534,Accounts!Q$10:Q$84)=1,0,ROUND((D534-E534)*(1-F534-I534)/SETUP!$C$13,2))))</f>
        <v>0</v>
      </c>
      <c r="K534" s="14" t="str">
        <f>IF(SUM(C534:H534)=0,"",IF(T534=0,LOOKUP(C534,Accounts!$A$10:$A$84,Accounts!$B$10:$B$84),"Error!  Invalid Account Number"))</f>
        <v/>
      </c>
      <c r="L534" s="30">
        <f t="shared" si="50"/>
        <v>0</v>
      </c>
      <c r="M534" s="152">
        <f t="shared" si="53"/>
        <v>0</v>
      </c>
      <c r="N534" s="43"/>
      <c r="O534" s="92"/>
      <c r="P534" s="150"/>
      <c r="Q534" s="156">
        <f t="shared" si="55"/>
        <v>0</v>
      </c>
      <c r="R534" s="161">
        <f t="shared" si="52"/>
        <v>0</v>
      </c>
      <c r="S534" s="15">
        <f>SUMIF(Accounts!A$10:A$84,C534,Accounts!A$10:A$84)</f>
        <v>0</v>
      </c>
      <c r="T534" s="15">
        <f t="shared" si="54"/>
        <v>0</v>
      </c>
      <c r="U534" s="15">
        <f t="shared" si="51"/>
        <v>0</v>
      </c>
    </row>
    <row r="535" spans="1:21">
      <c r="A535" s="56"/>
      <c r="B535" s="3"/>
      <c r="C535" s="216"/>
      <c r="D535" s="102"/>
      <c r="E535" s="102"/>
      <c r="F535" s="103"/>
      <c r="G535" s="131"/>
      <c r="H535" s="2"/>
      <c r="I535" s="107">
        <f>IF(F535="",SUMIF(Accounts!$A$10:$A$84,C535,Accounts!$D$10:$D$84),0)</f>
        <v>0</v>
      </c>
      <c r="J535" s="30">
        <f>IF(H535&lt;&gt;"",ROUND(H535*(1-F535-I535),2),IF(SETUP!$C$10&lt;&gt;"Y",0,IF(SUMIF(Accounts!A$10:A$84,C535,Accounts!Q$10:Q$84)=1,0,ROUND((D535-E535)*(1-F535-I535)/SETUP!$C$13,2))))</f>
        <v>0</v>
      </c>
      <c r="K535" s="14" t="str">
        <f>IF(SUM(C535:H535)=0,"",IF(T535=0,LOOKUP(C535,Accounts!$A$10:$A$84,Accounts!$B$10:$B$84),"Error!  Invalid Account Number"))</f>
        <v/>
      </c>
      <c r="L535" s="30">
        <f t="shared" si="50"/>
        <v>0</v>
      </c>
      <c r="M535" s="152">
        <f t="shared" si="53"/>
        <v>0</v>
      </c>
      <c r="N535" s="43"/>
      <c r="O535" s="92"/>
      <c r="P535" s="150"/>
      <c r="Q535" s="156">
        <f t="shared" si="55"/>
        <v>0</v>
      </c>
      <c r="R535" s="161">
        <f t="shared" si="52"/>
        <v>0</v>
      </c>
      <c r="S535" s="15">
        <f>SUMIF(Accounts!A$10:A$84,C535,Accounts!A$10:A$84)</f>
        <v>0</v>
      </c>
      <c r="T535" s="15">
        <f t="shared" si="54"/>
        <v>0</v>
      </c>
      <c r="U535" s="15">
        <f t="shared" si="51"/>
        <v>0</v>
      </c>
    </row>
    <row r="536" spans="1:21">
      <c r="A536" s="56"/>
      <c r="B536" s="3"/>
      <c r="C536" s="216"/>
      <c r="D536" s="102"/>
      <c r="E536" s="102"/>
      <c r="F536" s="103"/>
      <c r="G536" s="131"/>
      <c r="H536" s="2"/>
      <c r="I536" s="107">
        <f>IF(F536="",SUMIF(Accounts!$A$10:$A$84,C536,Accounts!$D$10:$D$84),0)</f>
        <v>0</v>
      </c>
      <c r="J536" s="30">
        <f>IF(H536&lt;&gt;"",ROUND(H536*(1-F536-I536),2),IF(SETUP!$C$10&lt;&gt;"Y",0,IF(SUMIF(Accounts!A$10:A$84,C536,Accounts!Q$10:Q$84)=1,0,ROUND((D536-E536)*(1-F536-I536)/SETUP!$C$13,2))))</f>
        <v>0</v>
      </c>
      <c r="K536" s="14" t="str">
        <f>IF(SUM(C536:H536)=0,"",IF(T536=0,LOOKUP(C536,Accounts!$A$10:$A$84,Accounts!$B$10:$B$84),"Error!  Invalid Account Number"))</f>
        <v/>
      </c>
      <c r="L536" s="30">
        <f t="shared" si="50"/>
        <v>0</v>
      </c>
      <c r="M536" s="152">
        <f t="shared" si="53"/>
        <v>0</v>
      </c>
      <c r="N536" s="43"/>
      <c r="O536" s="92"/>
      <c r="P536" s="150"/>
      <c r="Q536" s="156">
        <f t="shared" si="55"/>
        <v>0</v>
      </c>
      <c r="R536" s="161">
        <f t="shared" si="52"/>
        <v>0</v>
      </c>
      <c r="S536" s="15">
        <f>SUMIF(Accounts!A$10:A$84,C536,Accounts!A$10:A$84)</f>
        <v>0</v>
      </c>
      <c r="T536" s="15">
        <f t="shared" si="54"/>
        <v>0</v>
      </c>
      <c r="U536" s="15">
        <f t="shared" si="51"/>
        <v>0</v>
      </c>
    </row>
    <row r="537" spans="1:21">
      <c r="A537" s="56"/>
      <c r="B537" s="3"/>
      <c r="C537" s="216"/>
      <c r="D537" s="102"/>
      <c r="E537" s="102"/>
      <c r="F537" s="103"/>
      <c r="G537" s="131"/>
      <c r="H537" s="2"/>
      <c r="I537" s="107">
        <f>IF(F537="",SUMIF(Accounts!$A$10:$A$84,C537,Accounts!$D$10:$D$84),0)</f>
        <v>0</v>
      </c>
      <c r="J537" s="30">
        <f>IF(H537&lt;&gt;"",ROUND(H537*(1-F537-I537),2),IF(SETUP!$C$10&lt;&gt;"Y",0,IF(SUMIF(Accounts!A$10:A$84,C537,Accounts!Q$10:Q$84)=1,0,ROUND((D537-E537)*(1-F537-I537)/SETUP!$C$13,2))))</f>
        <v>0</v>
      </c>
      <c r="K537" s="14" t="str">
        <f>IF(SUM(C537:H537)=0,"",IF(T537=0,LOOKUP(C537,Accounts!$A$10:$A$84,Accounts!$B$10:$B$84),"Error!  Invalid Account Number"))</f>
        <v/>
      </c>
      <c r="L537" s="30">
        <f t="shared" si="50"/>
        <v>0</v>
      </c>
      <c r="M537" s="152">
        <f t="shared" si="53"/>
        <v>0</v>
      </c>
      <c r="N537" s="43"/>
      <c r="O537" s="92"/>
      <c r="P537" s="150"/>
      <c r="Q537" s="156">
        <f t="shared" si="55"/>
        <v>0</v>
      </c>
      <c r="R537" s="161">
        <f t="shared" si="52"/>
        <v>0</v>
      </c>
      <c r="S537" s="15">
        <f>SUMIF(Accounts!A$10:A$84,C537,Accounts!A$10:A$84)</f>
        <v>0</v>
      </c>
      <c r="T537" s="15">
        <f t="shared" si="54"/>
        <v>0</v>
      </c>
      <c r="U537" s="15">
        <f t="shared" si="51"/>
        <v>0</v>
      </c>
    </row>
    <row r="538" spans="1:21">
      <c r="A538" s="56"/>
      <c r="B538" s="3"/>
      <c r="C538" s="216"/>
      <c r="D538" s="102"/>
      <c r="E538" s="102"/>
      <c r="F538" s="103"/>
      <c r="G538" s="131"/>
      <c r="H538" s="2"/>
      <c r="I538" s="107">
        <f>IF(F538="",SUMIF(Accounts!$A$10:$A$84,C538,Accounts!$D$10:$D$84),0)</f>
        <v>0</v>
      </c>
      <c r="J538" s="30">
        <f>IF(H538&lt;&gt;"",ROUND(H538*(1-F538-I538),2),IF(SETUP!$C$10&lt;&gt;"Y",0,IF(SUMIF(Accounts!A$10:A$84,C538,Accounts!Q$10:Q$84)=1,0,ROUND((D538-E538)*(1-F538-I538)/SETUP!$C$13,2))))</f>
        <v>0</v>
      </c>
      <c r="K538" s="14" t="str">
        <f>IF(SUM(C538:H538)=0,"",IF(T538=0,LOOKUP(C538,Accounts!$A$10:$A$84,Accounts!$B$10:$B$84),"Error!  Invalid Account Number"))</f>
        <v/>
      </c>
      <c r="L538" s="30">
        <f t="shared" si="50"/>
        <v>0</v>
      </c>
      <c r="M538" s="152">
        <f t="shared" si="53"/>
        <v>0</v>
      </c>
      <c r="N538" s="43"/>
      <c r="O538" s="92"/>
      <c r="P538" s="150"/>
      <c r="Q538" s="156">
        <f t="shared" si="55"/>
        <v>0</v>
      </c>
      <c r="R538" s="161">
        <f t="shared" si="52"/>
        <v>0</v>
      </c>
      <c r="S538" s="15">
        <f>SUMIF(Accounts!A$10:A$84,C538,Accounts!A$10:A$84)</f>
        <v>0</v>
      </c>
      <c r="T538" s="15">
        <f t="shared" si="54"/>
        <v>0</v>
      </c>
      <c r="U538" s="15">
        <f t="shared" si="51"/>
        <v>0</v>
      </c>
    </row>
    <row r="539" spans="1:21">
      <c r="A539" s="56"/>
      <c r="B539" s="3"/>
      <c r="C539" s="216"/>
      <c r="D539" s="102"/>
      <c r="E539" s="102"/>
      <c r="F539" s="103"/>
      <c r="G539" s="131"/>
      <c r="H539" s="2"/>
      <c r="I539" s="107">
        <f>IF(F539="",SUMIF(Accounts!$A$10:$A$84,C539,Accounts!$D$10:$D$84),0)</f>
        <v>0</v>
      </c>
      <c r="J539" s="30">
        <f>IF(H539&lt;&gt;"",ROUND(H539*(1-F539-I539),2),IF(SETUP!$C$10&lt;&gt;"Y",0,IF(SUMIF(Accounts!A$10:A$84,C539,Accounts!Q$10:Q$84)=1,0,ROUND((D539-E539)*(1-F539-I539)/SETUP!$C$13,2))))</f>
        <v>0</v>
      </c>
      <c r="K539" s="14" t="str">
        <f>IF(SUM(C539:H539)=0,"",IF(T539=0,LOOKUP(C539,Accounts!$A$10:$A$84,Accounts!$B$10:$B$84),"Error!  Invalid Account Number"))</f>
        <v/>
      </c>
      <c r="L539" s="30">
        <f t="shared" si="50"/>
        <v>0</v>
      </c>
      <c r="M539" s="152">
        <f t="shared" si="53"/>
        <v>0</v>
      </c>
      <c r="N539" s="43"/>
      <c r="O539" s="92"/>
      <c r="P539" s="150"/>
      <c r="Q539" s="156">
        <f t="shared" si="55"/>
        <v>0</v>
      </c>
      <c r="R539" s="161">
        <f t="shared" si="52"/>
        <v>0</v>
      </c>
      <c r="S539" s="15">
        <f>SUMIF(Accounts!A$10:A$84,C539,Accounts!A$10:A$84)</f>
        <v>0</v>
      </c>
      <c r="T539" s="15">
        <f t="shared" si="54"/>
        <v>0</v>
      </c>
      <c r="U539" s="15">
        <f t="shared" si="51"/>
        <v>0</v>
      </c>
    </row>
    <row r="540" spans="1:21">
      <c r="A540" s="56"/>
      <c r="B540" s="3"/>
      <c r="C540" s="216"/>
      <c r="D540" s="102"/>
      <c r="E540" s="102"/>
      <c r="F540" s="103"/>
      <c r="G540" s="131"/>
      <c r="H540" s="2"/>
      <c r="I540" s="107">
        <f>IF(F540="",SUMIF(Accounts!$A$10:$A$84,C540,Accounts!$D$10:$D$84),0)</f>
        <v>0</v>
      </c>
      <c r="J540" s="30">
        <f>IF(H540&lt;&gt;"",ROUND(H540*(1-F540-I540),2),IF(SETUP!$C$10&lt;&gt;"Y",0,IF(SUMIF(Accounts!A$10:A$84,C540,Accounts!Q$10:Q$84)=1,0,ROUND((D540-E540)*(1-F540-I540)/SETUP!$C$13,2))))</f>
        <v>0</v>
      </c>
      <c r="K540" s="14" t="str">
        <f>IF(SUM(C540:H540)=0,"",IF(T540=0,LOOKUP(C540,Accounts!$A$10:$A$84,Accounts!$B$10:$B$84),"Error!  Invalid Account Number"))</f>
        <v/>
      </c>
      <c r="L540" s="30">
        <f t="shared" si="50"/>
        <v>0</v>
      </c>
      <c r="M540" s="152">
        <f t="shared" si="53"/>
        <v>0</v>
      </c>
      <c r="N540" s="43"/>
      <c r="O540" s="92"/>
      <c r="P540" s="150"/>
      <c r="Q540" s="156">
        <f t="shared" si="55"/>
        <v>0</v>
      </c>
      <c r="R540" s="161">
        <f t="shared" si="52"/>
        <v>0</v>
      </c>
      <c r="S540" s="15">
        <f>SUMIF(Accounts!A$10:A$84,C540,Accounts!A$10:A$84)</f>
        <v>0</v>
      </c>
      <c r="T540" s="15">
        <f t="shared" si="54"/>
        <v>0</v>
      </c>
      <c r="U540" s="15">
        <f t="shared" si="51"/>
        <v>0</v>
      </c>
    </row>
    <row r="541" spans="1:21">
      <c r="A541" s="56"/>
      <c r="B541" s="3"/>
      <c r="C541" s="216"/>
      <c r="D541" s="102"/>
      <c r="E541" s="102"/>
      <c r="F541" s="103"/>
      <c r="G541" s="131"/>
      <c r="H541" s="2"/>
      <c r="I541" s="107">
        <f>IF(F541="",SUMIF(Accounts!$A$10:$A$84,C541,Accounts!$D$10:$D$84),0)</f>
        <v>0</v>
      </c>
      <c r="J541" s="30">
        <f>IF(H541&lt;&gt;"",ROUND(H541*(1-F541-I541),2),IF(SETUP!$C$10&lt;&gt;"Y",0,IF(SUMIF(Accounts!A$10:A$84,C541,Accounts!Q$10:Q$84)=1,0,ROUND((D541-E541)*(1-F541-I541)/SETUP!$C$13,2))))</f>
        <v>0</v>
      </c>
      <c r="K541" s="14" t="str">
        <f>IF(SUM(C541:H541)=0,"",IF(T541=0,LOOKUP(C541,Accounts!$A$10:$A$84,Accounts!$B$10:$B$84),"Error!  Invalid Account Number"))</f>
        <v/>
      </c>
      <c r="L541" s="30">
        <f t="shared" si="50"/>
        <v>0</v>
      </c>
      <c r="M541" s="152">
        <f t="shared" si="53"/>
        <v>0</v>
      </c>
      <c r="N541" s="43"/>
      <c r="O541" s="92"/>
      <c r="P541" s="150"/>
      <c r="Q541" s="156">
        <f t="shared" si="55"/>
        <v>0</v>
      </c>
      <c r="R541" s="161">
        <f t="shared" si="52"/>
        <v>0</v>
      </c>
      <c r="S541" s="15">
        <f>SUMIF(Accounts!A$10:A$84,C541,Accounts!A$10:A$84)</f>
        <v>0</v>
      </c>
      <c r="T541" s="15">
        <f t="shared" si="54"/>
        <v>0</v>
      </c>
      <c r="U541" s="15">
        <f t="shared" si="51"/>
        <v>0</v>
      </c>
    </row>
    <row r="542" spans="1:21">
      <c r="A542" s="56"/>
      <c r="B542" s="3"/>
      <c r="C542" s="216"/>
      <c r="D542" s="102"/>
      <c r="E542" s="102"/>
      <c r="F542" s="103"/>
      <c r="G542" s="131"/>
      <c r="H542" s="2"/>
      <c r="I542" s="107">
        <f>IF(F542="",SUMIF(Accounts!$A$10:$A$84,C542,Accounts!$D$10:$D$84),0)</f>
        <v>0</v>
      </c>
      <c r="J542" s="30">
        <f>IF(H542&lt;&gt;"",ROUND(H542*(1-F542-I542),2),IF(SETUP!$C$10&lt;&gt;"Y",0,IF(SUMIF(Accounts!A$10:A$84,C542,Accounts!Q$10:Q$84)=1,0,ROUND((D542-E542)*(1-F542-I542)/SETUP!$C$13,2))))</f>
        <v>0</v>
      </c>
      <c r="K542" s="14" t="str">
        <f>IF(SUM(C542:H542)=0,"",IF(T542=0,LOOKUP(C542,Accounts!$A$10:$A$84,Accounts!$B$10:$B$84),"Error!  Invalid Account Number"))</f>
        <v/>
      </c>
      <c r="L542" s="30">
        <f t="shared" si="50"/>
        <v>0</v>
      </c>
      <c r="M542" s="152">
        <f t="shared" si="53"/>
        <v>0</v>
      </c>
      <c r="N542" s="43"/>
      <c r="O542" s="92"/>
      <c r="P542" s="150"/>
      <c r="Q542" s="156">
        <f t="shared" si="55"/>
        <v>0</v>
      </c>
      <c r="R542" s="161">
        <f t="shared" si="52"/>
        <v>0</v>
      </c>
      <c r="S542" s="15">
        <f>SUMIF(Accounts!A$10:A$84,C542,Accounts!A$10:A$84)</f>
        <v>0</v>
      </c>
      <c r="T542" s="15">
        <f t="shared" si="54"/>
        <v>0</v>
      </c>
      <c r="U542" s="15">
        <f t="shared" si="51"/>
        <v>0</v>
      </c>
    </row>
    <row r="543" spans="1:21">
      <c r="A543" s="56"/>
      <c r="B543" s="3"/>
      <c r="C543" s="216"/>
      <c r="D543" s="102"/>
      <c r="E543" s="102"/>
      <c r="F543" s="103"/>
      <c r="G543" s="131"/>
      <c r="H543" s="2"/>
      <c r="I543" s="107">
        <f>IF(F543="",SUMIF(Accounts!$A$10:$A$84,C543,Accounts!$D$10:$D$84),0)</f>
        <v>0</v>
      </c>
      <c r="J543" s="30">
        <f>IF(H543&lt;&gt;"",ROUND(H543*(1-F543-I543),2),IF(SETUP!$C$10&lt;&gt;"Y",0,IF(SUMIF(Accounts!A$10:A$84,C543,Accounts!Q$10:Q$84)=1,0,ROUND((D543-E543)*(1-F543-I543)/SETUP!$C$13,2))))</f>
        <v>0</v>
      </c>
      <c r="K543" s="14" t="str">
        <f>IF(SUM(C543:H543)=0,"",IF(T543=0,LOOKUP(C543,Accounts!$A$10:$A$84,Accounts!$B$10:$B$84),"Error!  Invalid Account Number"))</f>
        <v/>
      </c>
      <c r="L543" s="30">
        <f t="shared" si="50"/>
        <v>0</v>
      </c>
      <c r="M543" s="152">
        <f t="shared" si="53"/>
        <v>0</v>
      </c>
      <c r="N543" s="43"/>
      <c r="O543" s="92"/>
      <c r="P543" s="150"/>
      <c r="Q543" s="156">
        <f t="shared" si="55"/>
        <v>0</v>
      </c>
      <c r="R543" s="161">
        <f t="shared" si="52"/>
        <v>0</v>
      </c>
      <c r="S543" s="15">
        <f>SUMIF(Accounts!A$10:A$84,C543,Accounts!A$10:A$84)</f>
        <v>0</v>
      </c>
      <c r="T543" s="15">
        <f t="shared" si="54"/>
        <v>0</v>
      </c>
      <c r="U543" s="15">
        <f t="shared" si="51"/>
        <v>0</v>
      </c>
    </row>
    <row r="544" spans="1:21">
      <c r="A544" s="56"/>
      <c r="B544" s="3"/>
      <c r="C544" s="216"/>
      <c r="D544" s="102"/>
      <c r="E544" s="102"/>
      <c r="F544" s="103"/>
      <c r="G544" s="131"/>
      <c r="H544" s="2"/>
      <c r="I544" s="107">
        <f>IF(F544="",SUMIF(Accounts!$A$10:$A$84,C544,Accounts!$D$10:$D$84),0)</f>
        <v>0</v>
      </c>
      <c r="J544" s="30">
        <f>IF(H544&lt;&gt;"",ROUND(H544*(1-F544-I544),2),IF(SETUP!$C$10&lt;&gt;"Y",0,IF(SUMIF(Accounts!A$10:A$84,C544,Accounts!Q$10:Q$84)=1,0,ROUND((D544-E544)*(1-F544-I544)/SETUP!$C$13,2))))</f>
        <v>0</v>
      </c>
      <c r="K544" s="14" t="str">
        <f>IF(SUM(C544:H544)=0,"",IF(T544=0,LOOKUP(C544,Accounts!$A$10:$A$84,Accounts!$B$10:$B$84),"Error!  Invalid Account Number"))</f>
        <v/>
      </c>
      <c r="L544" s="30">
        <f t="shared" si="50"/>
        <v>0</v>
      </c>
      <c r="M544" s="152">
        <f t="shared" si="53"/>
        <v>0</v>
      </c>
      <c r="N544" s="43"/>
      <c r="O544" s="92"/>
      <c r="P544" s="150"/>
      <c r="Q544" s="156">
        <f t="shared" si="55"/>
        <v>0</v>
      </c>
      <c r="R544" s="161">
        <f t="shared" si="52"/>
        <v>0</v>
      </c>
      <c r="S544" s="15">
        <f>SUMIF(Accounts!A$10:A$84,C544,Accounts!A$10:A$84)</f>
        <v>0</v>
      </c>
      <c r="T544" s="15">
        <f t="shared" si="54"/>
        <v>0</v>
      </c>
      <c r="U544" s="15">
        <f t="shared" si="51"/>
        <v>0</v>
      </c>
    </row>
    <row r="545" spans="1:21">
      <c r="A545" s="56"/>
      <c r="B545" s="3"/>
      <c r="C545" s="216"/>
      <c r="D545" s="102"/>
      <c r="E545" s="102"/>
      <c r="F545" s="103"/>
      <c r="G545" s="131"/>
      <c r="H545" s="2"/>
      <c r="I545" s="107">
        <f>IF(F545="",SUMIF(Accounts!$A$10:$A$84,C545,Accounts!$D$10:$D$84),0)</f>
        <v>0</v>
      </c>
      <c r="J545" s="30">
        <f>IF(H545&lt;&gt;"",ROUND(H545*(1-F545-I545),2),IF(SETUP!$C$10&lt;&gt;"Y",0,IF(SUMIF(Accounts!A$10:A$84,C545,Accounts!Q$10:Q$84)=1,0,ROUND((D545-E545)*(1-F545-I545)/SETUP!$C$13,2))))</f>
        <v>0</v>
      </c>
      <c r="K545" s="14" t="str">
        <f>IF(SUM(C545:H545)=0,"",IF(T545=0,LOOKUP(C545,Accounts!$A$10:$A$84,Accounts!$B$10:$B$84),"Error!  Invalid Account Number"))</f>
        <v/>
      </c>
      <c r="L545" s="30">
        <f t="shared" si="50"/>
        <v>0</v>
      </c>
      <c r="M545" s="152">
        <f t="shared" si="53"/>
        <v>0</v>
      </c>
      <c r="N545" s="43"/>
      <c r="O545" s="92"/>
      <c r="P545" s="150"/>
      <c r="Q545" s="156">
        <f t="shared" si="55"/>
        <v>0</v>
      </c>
      <c r="R545" s="161">
        <f t="shared" si="52"/>
        <v>0</v>
      </c>
      <c r="S545" s="15">
        <f>SUMIF(Accounts!A$10:A$84,C545,Accounts!A$10:A$84)</f>
        <v>0</v>
      </c>
      <c r="T545" s="15">
        <f t="shared" si="54"/>
        <v>0</v>
      </c>
      <c r="U545" s="15">
        <f t="shared" si="51"/>
        <v>0</v>
      </c>
    </row>
    <row r="546" spans="1:21">
      <c r="A546" s="56"/>
      <c r="B546" s="3"/>
      <c r="C546" s="216"/>
      <c r="D546" s="102"/>
      <c r="E546" s="102"/>
      <c r="F546" s="103"/>
      <c r="G546" s="131"/>
      <c r="H546" s="2"/>
      <c r="I546" s="107">
        <f>IF(F546="",SUMIF(Accounts!$A$10:$A$84,C546,Accounts!$D$10:$D$84),0)</f>
        <v>0</v>
      </c>
      <c r="J546" s="30">
        <f>IF(H546&lt;&gt;"",ROUND(H546*(1-F546-I546),2),IF(SETUP!$C$10&lt;&gt;"Y",0,IF(SUMIF(Accounts!A$10:A$84,C546,Accounts!Q$10:Q$84)=1,0,ROUND((D546-E546)*(1-F546-I546)/SETUP!$C$13,2))))</f>
        <v>0</v>
      </c>
      <c r="K546" s="14" t="str">
        <f>IF(SUM(C546:H546)=0,"",IF(T546=0,LOOKUP(C546,Accounts!$A$10:$A$84,Accounts!$B$10:$B$84),"Error!  Invalid Account Number"))</f>
        <v/>
      </c>
      <c r="L546" s="30">
        <f t="shared" si="50"/>
        <v>0</v>
      </c>
      <c r="M546" s="152">
        <f t="shared" si="53"/>
        <v>0</v>
      </c>
      <c r="N546" s="43"/>
      <c r="O546" s="92"/>
      <c r="P546" s="150"/>
      <c r="Q546" s="156">
        <f t="shared" si="55"/>
        <v>0</v>
      </c>
      <c r="R546" s="161">
        <f t="shared" si="52"/>
        <v>0</v>
      </c>
      <c r="S546" s="15">
        <f>SUMIF(Accounts!A$10:A$84,C546,Accounts!A$10:A$84)</f>
        <v>0</v>
      </c>
      <c r="T546" s="15">
        <f t="shared" si="54"/>
        <v>0</v>
      </c>
      <c r="U546" s="15">
        <f t="shared" si="51"/>
        <v>0</v>
      </c>
    </row>
    <row r="547" spans="1:21">
      <c r="A547" s="56"/>
      <c r="B547" s="3"/>
      <c r="C547" s="216"/>
      <c r="D547" s="102"/>
      <c r="E547" s="102"/>
      <c r="F547" s="103"/>
      <c r="G547" s="131"/>
      <c r="H547" s="2"/>
      <c r="I547" s="107">
        <f>IF(F547="",SUMIF(Accounts!$A$10:$A$84,C547,Accounts!$D$10:$D$84),0)</f>
        <v>0</v>
      </c>
      <c r="J547" s="30">
        <f>IF(H547&lt;&gt;"",ROUND(H547*(1-F547-I547),2),IF(SETUP!$C$10&lt;&gt;"Y",0,IF(SUMIF(Accounts!A$10:A$84,C547,Accounts!Q$10:Q$84)=1,0,ROUND((D547-E547)*(1-F547-I547)/SETUP!$C$13,2))))</f>
        <v>0</v>
      </c>
      <c r="K547" s="14" t="str">
        <f>IF(SUM(C547:H547)=0,"",IF(T547=0,LOOKUP(C547,Accounts!$A$10:$A$84,Accounts!$B$10:$B$84),"Error!  Invalid Account Number"))</f>
        <v/>
      </c>
      <c r="L547" s="30">
        <f t="shared" si="50"/>
        <v>0</v>
      </c>
      <c r="M547" s="152">
        <f t="shared" si="53"/>
        <v>0</v>
      </c>
      <c r="N547" s="43"/>
      <c r="O547" s="92"/>
      <c r="P547" s="150"/>
      <c r="Q547" s="156">
        <f t="shared" si="55"/>
        <v>0</v>
      </c>
      <c r="R547" s="161">
        <f t="shared" si="52"/>
        <v>0</v>
      </c>
      <c r="S547" s="15">
        <f>SUMIF(Accounts!A$10:A$84,C547,Accounts!A$10:A$84)</f>
        <v>0</v>
      </c>
      <c r="T547" s="15">
        <f t="shared" si="54"/>
        <v>0</v>
      </c>
      <c r="U547" s="15">
        <f t="shared" si="51"/>
        <v>0</v>
      </c>
    </row>
    <row r="548" spans="1:21">
      <c r="A548" s="56"/>
      <c r="B548" s="3"/>
      <c r="C548" s="216"/>
      <c r="D548" s="102"/>
      <c r="E548" s="102"/>
      <c r="F548" s="103"/>
      <c r="G548" s="131"/>
      <c r="H548" s="2"/>
      <c r="I548" s="107">
        <f>IF(F548="",SUMIF(Accounts!$A$10:$A$84,C548,Accounts!$D$10:$D$84),0)</f>
        <v>0</v>
      </c>
      <c r="J548" s="30">
        <f>IF(H548&lt;&gt;"",ROUND(H548*(1-F548-I548),2),IF(SETUP!$C$10&lt;&gt;"Y",0,IF(SUMIF(Accounts!A$10:A$84,C548,Accounts!Q$10:Q$84)=1,0,ROUND((D548-E548)*(1-F548-I548)/SETUP!$C$13,2))))</f>
        <v>0</v>
      </c>
      <c r="K548" s="14" t="str">
        <f>IF(SUM(C548:H548)=0,"",IF(T548=0,LOOKUP(C548,Accounts!$A$10:$A$84,Accounts!$B$10:$B$84),"Error!  Invalid Account Number"))</f>
        <v/>
      </c>
      <c r="L548" s="30">
        <f t="shared" si="50"/>
        <v>0</v>
      </c>
      <c r="M548" s="152">
        <f t="shared" si="53"/>
        <v>0</v>
      </c>
      <c r="N548" s="43"/>
      <c r="O548" s="92"/>
      <c r="P548" s="150"/>
      <c r="Q548" s="156">
        <f t="shared" si="55"/>
        <v>0</v>
      </c>
      <c r="R548" s="161">
        <f t="shared" si="52"/>
        <v>0</v>
      </c>
      <c r="S548" s="15">
        <f>SUMIF(Accounts!A$10:A$84,C548,Accounts!A$10:A$84)</f>
        <v>0</v>
      </c>
      <c r="T548" s="15">
        <f t="shared" si="54"/>
        <v>0</v>
      </c>
      <c r="U548" s="15">
        <f t="shared" si="51"/>
        <v>0</v>
      </c>
    </row>
    <row r="549" spans="1:21">
      <c r="A549" s="56"/>
      <c r="B549" s="3"/>
      <c r="C549" s="216"/>
      <c r="D549" s="102"/>
      <c r="E549" s="102"/>
      <c r="F549" s="103"/>
      <c r="G549" s="131"/>
      <c r="H549" s="2"/>
      <c r="I549" s="107">
        <f>IF(F549="",SUMIF(Accounts!$A$10:$A$84,C549,Accounts!$D$10:$D$84),0)</f>
        <v>0</v>
      </c>
      <c r="J549" s="30">
        <f>IF(H549&lt;&gt;"",ROUND(H549*(1-F549-I549),2),IF(SETUP!$C$10&lt;&gt;"Y",0,IF(SUMIF(Accounts!A$10:A$84,C549,Accounts!Q$10:Q$84)=1,0,ROUND((D549-E549)*(1-F549-I549)/SETUP!$C$13,2))))</f>
        <v>0</v>
      </c>
      <c r="K549" s="14" t="str">
        <f>IF(SUM(C549:H549)=0,"",IF(T549=0,LOOKUP(C549,Accounts!$A$10:$A$84,Accounts!$B$10:$B$84),"Error!  Invalid Account Number"))</f>
        <v/>
      </c>
      <c r="L549" s="30">
        <f t="shared" si="50"/>
        <v>0</v>
      </c>
      <c r="M549" s="152">
        <f t="shared" si="53"/>
        <v>0</v>
      </c>
      <c r="N549" s="43"/>
      <c r="O549" s="92"/>
      <c r="P549" s="150"/>
      <c r="Q549" s="156">
        <f t="shared" si="55"/>
        <v>0</v>
      </c>
      <c r="R549" s="161">
        <f t="shared" si="52"/>
        <v>0</v>
      </c>
      <c r="S549" s="15">
        <f>SUMIF(Accounts!A$10:A$84,C549,Accounts!A$10:A$84)</f>
        <v>0</v>
      </c>
      <c r="T549" s="15">
        <f t="shared" si="54"/>
        <v>0</v>
      </c>
      <c r="U549" s="15">
        <f t="shared" si="51"/>
        <v>0</v>
      </c>
    </row>
    <row r="550" spans="1:21">
      <c r="A550" s="56"/>
      <c r="B550" s="3"/>
      <c r="C550" s="216"/>
      <c r="D550" s="102"/>
      <c r="E550" s="102"/>
      <c r="F550" s="103"/>
      <c r="G550" s="131"/>
      <c r="H550" s="2"/>
      <c r="I550" s="107">
        <f>IF(F550="",SUMIF(Accounts!$A$10:$A$84,C550,Accounts!$D$10:$D$84),0)</f>
        <v>0</v>
      </c>
      <c r="J550" s="30">
        <f>IF(H550&lt;&gt;"",ROUND(H550*(1-F550-I550),2),IF(SETUP!$C$10&lt;&gt;"Y",0,IF(SUMIF(Accounts!A$10:A$84,C550,Accounts!Q$10:Q$84)=1,0,ROUND((D550-E550)*(1-F550-I550)/SETUP!$C$13,2))))</f>
        <v>0</v>
      </c>
      <c r="K550" s="14" t="str">
        <f>IF(SUM(C550:H550)=0,"",IF(T550=0,LOOKUP(C550,Accounts!$A$10:$A$84,Accounts!$B$10:$B$84),"Error!  Invalid Account Number"))</f>
        <v/>
      </c>
      <c r="L550" s="30">
        <f t="shared" si="50"/>
        <v>0</v>
      </c>
      <c r="M550" s="152">
        <f t="shared" si="53"/>
        <v>0</v>
      </c>
      <c r="N550" s="43"/>
      <c r="O550" s="92"/>
      <c r="P550" s="150"/>
      <c r="Q550" s="156">
        <f t="shared" si="55"/>
        <v>0</v>
      </c>
      <c r="R550" s="161">
        <f t="shared" si="52"/>
        <v>0</v>
      </c>
      <c r="S550" s="15">
        <f>SUMIF(Accounts!A$10:A$84,C550,Accounts!A$10:A$84)</f>
        <v>0</v>
      </c>
      <c r="T550" s="15">
        <f t="shared" si="54"/>
        <v>0</v>
      </c>
      <c r="U550" s="15">
        <f t="shared" si="51"/>
        <v>0</v>
      </c>
    </row>
    <row r="551" spans="1:21">
      <c r="A551" s="56"/>
      <c r="B551" s="3"/>
      <c r="C551" s="216"/>
      <c r="D551" s="102"/>
      <c r="E551" s="102"/>
      <c r="F551" s="103"/>
      <c r="G551" s="131"/>
      <c r="H551" s="2"/>
      <c r="I551" s="107">
        <f>IF(F551="",SUMIF(Accounts!$A$10:$A$84,C551,Accounts!$D$10:$D$84),0)</f>
        <v>0</v>
      </c>
      <c r="J551" s="30">
        <f>IF(H551&lt;&gt;"",ROUND(H551*(1-F551-I551),2),IF(SETUP!$C$10&lt;&gt;"Y",0,IF(SUMIF(Accounts!A$10:A$84,C551,Accounts!Q$10:Q$84)=1,0,ROUND((D551-E551)*(1-F551-I551)/SETUP!$C$13,2))))</f>
        <v>0</v>
      </c>
      <c r="K551" s="14" t="str">
        <f>IF(SUM(C551:H551)=0,"",IF(T551=0,LOOKUP(C551,Accounts!$A$10:$A$84,Accounts!$B$10:$B$84),"Error!  Invalid Account Number"))</f>
        <v/>
      </c>
      <c r="L551" s="30">
        <f t="shared" si="50"/>
        <v>0</v>
      </c>
      <c r="M551" s="152">
        <f t="shared" si="53"/>
        <v>0</v>
      </c>
      <c r="N551" s="43"/>
      <c r="O551" s="92"/>
      <c r="P551" s="150"/>
      <c r="Q551" s="156">
        <f t="shared" si="55"/>
        <v>0</v>
      </c>
      <c r="R551" s="161">
        <f t="shared" si="52"/>
        <v>0</v>
      </c>
      <c r="S551" s="15">
        <f>SUMIF(Accounts!A$10:A$84,C551,Accounts!A$10:A$84)</f>
        <v>0</v>
      </c>
      <c r="T551" s="15">
        <f t="shared" si="54"/>
        <v>0</v>
      </c>
      <c r="U551" s="15">
        <f t="shared" si="51"/>
        <v>0</v>
      </c>
    </row>
    <row r="552" spans="1:21">
      <c r="A552" s="56"/>
      <c r="B552" s="3"/>
      <c r="C552" s="216"/>
      <c r="D552" s="102"/>
      <c r="E552" s="102"/>
      <c r="F552" s="103"/>
      <c r="G552" s="131"/>
      <c r="H552" s="2"/>
      <c r="I552" s="107">
        <f>IF(F552="",SUMIF(Accounts!$A$10:$A$84,C552,Accounts!$D$10:$D$84),0)</f>
        <v>0</v>
      </c>
      <c r="J552" s="30">
        <f>IF(H552&lt;&gt;"",ROUND(H552*(1-F552-I552),2),IF(SETUP!$C$10&lt;&gt;"Y",0,IF(SUMIF(Accounts!A$10:A$84,C552,Accounts!Q$10:Q$84)=1,0,ROUND((D552-E552)*(1-F552-I552)/SETUP!$C$13,2))))</f>
        <v>0</v>
      </c>
      <c r="K552" s="14" t="str">
        <f>IF(SUM(C552:H552)=0,"",IF(T552=0,LOOKUP(C552,Accounts!$A$10:$A$84,Accounts!$B$10:$B$84),"Error!  Invalid Account Number"))</f>
        <v/>
      </c>
      <c r="L552" s="30">
        <f t="shared" si="50"/>
        <v>0</v>
      </c>
      <c r="M552" s="152">
        <f t="shared" si="53"/>
        <v>0</v>
      </c>
      <c r="N552" s="43"/>
      <c r="O552" s="92"/>
      <c r="P552" s="150"/>
      <c r="Q552" s="156">
        <f t="shared" si="55"/>
        <v>0</v>
      </c>
      <c r="R552" s="161">
        <f t="shared" si="52"/>
        <v>0</v>
      </c>
      <c r="S552" s="15">
        <f>SUMIF(Accounts!A$10:A$84,C552,Accounts!A$10:A$84)</f>
        <v>0</v>
      </c>
      <c r="T552" s="15">
        <f t="shared" si="54"/>
        <v>0</v>
      </c>
      <c r="U552" s="15">
        <f t="shared" si="51"/>
        <v>0</v>
      </c>
    </row>
    <row r="553" spans="1:21">
      <c r="A553" s="56"/>
      <c r="B553" s="3"/>
      <c r="C553" s="216"/>
      <c r="D553" s="102"/>
      <c r="E553" s="102"/>
      <c r="F553" s="103"/>
      <c r="G553" s="131"/>
      <c r="H553" s="2"/>
      <c r="I553" s="107">
        <f>IF(F553="",SUMIF(Accounts!$A$10:$A$84,C553,Accounts!$D$10:$D$84),0)</f>
        <v>0</v>
      </c>
      <c r="J553" s="30">
        <f>IF(H553&lt;&gt;"",ROUND(H553*(1-F553-I553),2),IF(SETUP!$C$10&lt;&gt;"Y",0,IF(SUMIF(Accounts!A$10:A$84,C553,Accounts!Q$10:Q$84)=1,0,ROUND((D553-E553)*(1-F553-I553)/SETUP!$C$13,2))))</f>
        <v>0</v>
      </c>
      <c r="K553" s="14" t="str">
        <f>IF(SUM(C553:H553)=0,"",IF(T553=0,LOOKUP(C553,Accounts!$A$10:$A$84,Accounts!$B$10:$B$84),"Error!  Invalid Account Number"))</f>
        <v/>
      </c>
      <c r="L553" s="30">
        <f t="shared" si="50"/>
        <v>0</v>
      </c>
      <c r="M553" s="152">
        <f t="shared" si="53"/>
        <v>0</v>
      </c>
      <c r="N553" s="43"/>
      <c r="O553" s="92"/>
      <c r="P553" s="150"/>
      <c r="Q553" s="156">
        <f t="shared" si="55"/>
        <v>0</v>
      </c>
      <c r="R553" s="161">
        <f t="shared" si="52"/>
        <v>0</v>
      </c>
      <c r="S553" s="15">
        <f>SUMIF(Accounts!A$10:A$84,C553,Accounts!A$10:A$84)</f>
        <v>0</v>
      </c>
      <c r="T553" s="15">
        <f t="shared" si="54"/>
        <v>0</v>
      </c>
      <c r="U553" s="15">
        <f t="shared" si="51"/>
        <v>0</v>
      </c>
    </row>
    <row r="554" spans="1:21">
      <c r="A554" s="56"/>
      <c r="B554" s="3"/>
      <c r="C554" s="216"/>
      <c r="D554" s="102"/>
      <c r="E554" s="102"/>
      <c r="F554" s="103"/>
      <c r="G554" s="131"/>
      <c r="H554" s="2"/>
      <c r="I554" s="107">
        <f>IF(F554="",SUMIF(Accounts!$A$10:$A$84,C554,Accounts!$D$10:$D$84),0)</f>
        <v>0</v>
      </c>
      <c r="J554" s="30">
        <f>IF(H554&lt;&gt;"",ROUND(H554*(1-F554-I554),2),IF(SETUP!$C$10&lt;&gt;"Y",0,IF(SUMIF(Accounts!A$10:A$84,C554,Accounts!Q$10:Q$84)=1,0,ROUND((D554-E554)*(1-F554-I554)/SETUP!$C$13,2))))</f>
        <v>0</v>
      </c>
      <c r="K554" s="14" t="str">
        <f>IF(SUM(C554:H554)=0,"",IF(T554=0,LOOKUP(C554,Accounts!$A$10:$A$84,Accounts!$B$10:$B$84),"Error!  Invalid Account Number"))</f>
        <v/>
      </c>
      <c r="L554" s="30">
        <f t="shared" si="50"/>
        <v>0</v>
      </c>
      <c r="M554" s="152">
        <f t="shared" si="53"/>
        <v>0</v>
      </c>
      <c r="N554" s="43"/>
      <c r="O554" s="92"/>
      <c r="P554" s="150"/>
      <c r="Q554" s="156">
        <f t="shared" si="55"/>
        <v>0</v>
      </c>
      <c r="R554" s="161">
        <f t="shared" si="52"/>
        <v>0</v>
      </c>
      <c r="S554" s="15">
        <f>SUMIF(Accounts!A$10:A$84,C554,Accounts!A$10:A$84)</f>
        <v>0</v>
      </c>
      <c r="T554" s="15">
        <f t="shared" si="54"/>
        <v>0</v>
      </c>
      <c r="U554" s="15">
        <f t="shared" si="51"/>
        <v>0</v>
      </c>
    </row>
    <row r="555" spans="1:21">
      <c r="A555" s="56"/>
      <c r="B555" s="3"/>
      <c r="C555" s="216"/>
      <c r="D555" s="102"/>
      <c r="E555" s="102"/>
      <c r="F555" s="103"/>
      <c r="G555" s="131"/>
      <c r="H555" s="2"/>
      <c r="I555" s="107">
        <f>IF(F555="",SUMIF(Accounts!$A$10:$A$84,C555,Accounts!$D$10:$D$84),0)</f>
        <v>0</v>
      </c>
      <c r="J555" s="30">
        <f>IF(H555&lt;&gt;"",ROUND(H555*(1-F555-I555),2),IF(SETUP!$C$10&lt;&gt;"Y",0,IF(SUMIF(Accounts!A$10:A$84,C555,Accounts!Q$10:Q$84)=1,0,ROUND((D555-E555)*(1-F555-I555)/SETUP!$C$13,2))))</f>
        <v>0</v>
      </c>
      <c r="K555" s="14" t="str">
        <f>IF(SUM(C555:H555)=0,"",IF(T555=0,LOOKUP(C555,Accounts!$A$10:$A$84,Accounts!$B$10:$B$84),"Error!  Invalid Account Number"))</f>
        <v/>
      </c>
      <c r="L555" s="30">
        <f t="shared" si="50"/>
        <v>0</v>
      </c>
      <c r="M555" s="152">
        <f t="shared" si="53"/>
        <v>0</v>
      </c>
      <c r="N555" s="43"/>
      <c r="O555" s="92"/>
      <c r="P555" s="150"/>
      <c r="Q555" s="156">
        <f t="shared" si="55"/>
        <v>0</v>
      </c>
      <c r="R555" s="161">
        <f t="shared" si="52"/>
        <v>0</v>
      </c>
      <c r="S555" s="15">
        <f>SUMIF(Accounts!A$10:A$84,C555,Accounts!A$10:A$84)</f>
        <v>0</v>
      </c>
      <c r="T555" s="15">
        <f t="shared" si="54"/>
        <v>0</v>
      </c>
      <c r="U555" s="15">
        <f t="shared" si="51"/>
        <v>0</v>
      </c>
    </row>
    <row r="556" spans="1:21">
      <c r="A556" s="56"/>
      <c r="B556" s="3"/>
      <c r="C556" s="216"/>
      <c r="D556" s="102"/>
      <c r="E556" s="102"/>
      <c r="F556" s="103"/>
      <c r="G556" s="131"/>
      <c r="H556" s="2"/>
      <c r="I556" s="107">
        <f>IF(F556="",SUMIF(Accounts!$A$10:$A$84,C556,Accounts!$D$10:$D$84),0)</f>
        <v>0</v>
      </c>
      <c r="J556" s="30">
        <f>IF(H556&lt;&gt;"",ROUND(H556*(1-F556-I556),2),IF(SETUP!$C$10&lt;&gt;"Y",0,IF(SUMIF(Accounts!A$10:A$84,C556,Accounts!Q$10:Q$84)=1,0,ROUND((D556-E556)*(1-F556-I556)/SETUP!$C$13,2))))</f>
        <v>0</v>
      </c>
      <c r="K556" s="14" t="str">
        <f>IF(SUM(C556:H556)=0,"",IF(T556=0,LOOKUP(C556,Accounts!$A$10:$A$84,Accounts!$B$10:$B$84),"Error!  Invalid Account Number"))</f>
        <v/>
      </c>
      <c r="L556" s="30">
        <f t="shared" si="50"/>
        <v>0</v>
      </c>
      <c r="M556" s="152">
        <f t="shared" si="53"/>
        <v>0</v>
      </c>
      <c r="N556" s="43"/>
      <c r="O556" s="92"/>
      <c r="P556" s="150"/>
      <c r="Q556" s="156">
        <f t="shared" si="55"/>
        <v>0</v>
      </c>
      <c r="R556" s="161">
        <f t="shared" si="52"/>
        <v>0</v>
      </c>
      <c r="S556" s="15">
        <f>SUMIF(Accounts!A$10:A$84,C556,Accounts!A$10:A$84)</f>
        <v>0</v>
      </c>
      <c r="T556" s="15">
        <f t="shared" si="54"/>
        <v>0</v>
      </c>
      <c r="U556" s="15">
        <f t="shared" si="51"/>
        <v>0</v>
      </c>
    </row>
    <row r="557" spans="1:21">
      <c r="A557" s="56"/>
      <c r="B557" s="3"/>
      <c r="C557" s="216"/>
      <c r="D557" s="102"/>
      <c r="E557" s="102"/>
      <c r="F557" s="103"/>
      <c r="G557" s="131"/>
      <c r="H557" s="2"/>
      <c r="I557" s="107">
        <f>IF(F557="",SUMIF(Accounts!$A$10:$A$84,C557,Accounts!$D$10:$D$84),0)</f>
        <v>0</v>
      </c>
      <c r="J557" s="30">
        <f>IF(H557&lt;&gt;"",ROUND(H557*(1-F557-I557),2),IF(SETUP!$C$10&lt;&gt;"Y",0,IF(SUMIF(Accounts!A$10:A$84,C557,Accounts!Q$10:Q$84)=1,0,ROUND((D557-E557)*(1-F557-I557)/SETUP!$C$13,2))))</f>
        <v>0</v>
      </c>
      <c r="K557" s="14" t="str">
        <f>IF(SUM(C557:H557)=0,"",IF(T557=0,LOOKUP(C557,Accounts!$A$10:$A$84,Accounts!$B$10:$B$84),"Error!  Invalid Account Number"))</f>
        <v/>
      </c>
      <c r="L557" s="30">
        <f t="shared" si="50"/>
        <v>0</v>
      </c>
      <c r="M557" s="152">
        <f t="shared" si="53"/>
        <v>0</v>
      </c>
      <c r="N557" s="43"/>
      <c r="O557" s="92"/>
      <c r="P557" s="150"/>
      <c r="Q557" s="156">
        <f t="shared" si="55"/>
        <v>0</v>
      </c>
      <c r="R557" s="161">
        <f t="shared" si="52"/>
        <v>0</v>
      </c>
      <c r="S557" s="15">
        <f>SUMIF(Accounts!A$10:A$84,C557,Accounts!A$10:A$84)</f>
        <v>0</v>
      </c>
      <c r="T557" s="15">
        <f t="shared" si="54"/>
        <v>0</v>
      </c>
      <c r="U557" s="15">
        <f t="shared" si="51"/>
        <v>0</v>
      </c>
    </row>
    <row r="558" spans="1:21">
      <c r="A558" s="56"/>
      <c r="B558" s="3"/>
      <c r="C558" s="216"/>
      <c r="D558" s="102"/>
      <c r="E558" s="102"/>
      <c r="F558" s="103"/>
      <c r="G558" s="131"/>
      <c r="H558" s="2"/>
      <c r="I558" s="107">
        <f>IF(F558="",SUMIF(Accounts!$A$10:$A$84,C558,Accounts!$D$10:$D$84),0)</f>
        <v>0</v>
      </c>
      <c r="J558" s="30">
        <f>IF(H558&lt;&gt;"",ROUND(H558*(1-F558-I558),2),IF(SETUP!$C$10&lt;&gt;"Y",0,IF(SUMIF(Accounts!A$10:A$84,C558,Accounts!Q$10:Q$84)=1,0,ROUND((D558-E558)*(1-F558-I558)/SETUP!$C$13,2))))</f>
        <v>0</v>
      </c>
      <c r="K558" s="14" t="str">
        <f>IF(SUM(C558:H558)=0,"",IF(T558=0,LOOKUP(C558,Accounts!$A$10:$A$84,Accounts!$B$10:$B$84),"Error!  Invalid Account Number"))</f>
        <v/>
      </c>
      <c r="L558" s="30">
        <f t="shared" si="50"/>
        <v>0</v>
      </c>
      <c r="M558" s="152">
        <f t="shared" si="53"/>
        <v>0</v>
      </c>
      <c r="N558" s="43"/>
      <c r="O558" s="92"/>
      <c r="P558" s="150"/>
      <c r="Q558" s="156">
        <f t="shared" si="55"/>
        <v>0</v>
      </c>
      <c r="R558" s="161">
        <f t="shared" si="52"/>
        <v>0</v>
      </c>
      <c r="S558" s="15">
        <f>SUMIF(Accounts!A$10:A$84,C558,Accounts!A$10:A$84)</f>
        <v>0</v>
      </c>
      <c r="T558" s="15">
        <f t="shared" si="54"/>
        <v>0</v>
      </c>
      <c r="U558" s="15">
        <f t="shared" si="51"/>
        <v>0</v>
      </c>
    </row>
    <row r="559" spans="1:21">
      <c r="A559" s="56"/>
      <c r="B559" s="3"/>
      <c r="C559" s="216"/>
      <c r="D559" s="102"/>
      <c r="E559" s="102"/>
      <c r="F559" s="103"/>
      <c r="G559" s="131"/>
      <c r="H559" s="2"/>
      <c r="I559" s="107">
        <f>IF(F559="",SUMIF(Accounts!$A$10:$A$84,C559,Accounts!$D$10:$D$84),0)</f>
        <v>0</v>
      </c>
      <c r="J559" s="30">
        <f>IF(H559&lt;&gt;"",ROUND(H559*(1-F559-I559),2),IF(SETUP!$C$10&lt;&gt;"Y",0,IF(SUMIF(Accounts!A$10:A$84,C559,Accounts!Q$10:Q$84)=1,0,ROUND((D559-E559)*(1-F559-I559)/SETUP!$C$13,2))))</f>
        <v>0</v>
      </c>
      <c r="K559" s="14" t="str">
        <f>IF(SUM(C559:H559)=0,"",IF(T559=0,LOOKUP(C559,Accounts!$A$10:$A$84,Accounts!$B$10:$B$84),"Error!  Invalid Account Number"))</f>
        <v/>
      </c>
      <c r="L559" s="30">
        <f t="shared" si="50"/>
        <v>0</v>
      </c>
      <c r="M559" s="152">
        <f t="shared" si="53"/>
        <v>0</v>
      </c>
      <c r="N559" s="43"/>
      <c r="O559" s="92"/>
      <c r="P559" s="150"/>
      <c r="Q559" s="156">
        <f t="shared" si="55"/>
        <v>0</v>
      </c>
      <c r="R559" s="161">
        <f t="shared" si="52"/>
        <v>0</v>
      </c>
      <c r="S559" s="15">
        <f>SUMIF(Accounts!A$10:A$84,C559,Accounts!A$10:A$84)</f>
        <v>0</v>
      </c>
      <c r="T559" s="15">
        <f t="shared" si="54"/>
        <v>0</v>
      </c>
      <c r="U559" s="15">
        <f t="shared" si="51"/>
        <v>0</v>
      </c>
    </row>
    <row r="560" spans="1:21">
      <c r="A560" s="56"/>
      <c r="B560" s="3"/>
      <c r="C560" s="216"/>
      <c r="D560" s="102"/>
      <c r="E560" s="102"/>
      <c r="F560" s="103"/>
      <c r="G560" s="131"/>
      <c r="H560" s="2"/>
      <c r="I560" s="107">
        <f>IF(F560="",SUMIF(Accounts!$A$10:$A$84,C560,Accounts!$D$10:$D$84),0)</f>
        <v>0</v>
      </c>
      <c r="J560" s="30">
        <f>IF(H560&lt;&gt;"",ROUND(H560*(1-F560-I560),2),IF(SETUP!$C$10&lt;&gt;"Y",0,IF(SUMIF(Accounts!A$10:A$84,C560,Accounts!Q$10:Q$84)=1,0,ROUND((D560-E560)*(1-F560-I560)/SETUP!$C$13,2))))</f>
        <v>0</v>
      </c>
      <c r="K560" s="14" t="str">
        <f>IF(SUM(C560:H560)=0,"",IF(T560=0,LOOKUP(C560,Accounts!$A$10:$A$84,Accounts!$B$10:$B$84),"Error!  Invalid Account Number"))</f>
        <v/>
      </c>
      <c r="L560" s="30">
        <f t="shared" si="50"/>
        <v>0</v>
      </c>
      <c r="M560" s="152">
        <f t="shared" si="53"/>
        <v>0</v>
      </c>
      <c r="N560" s="43"/>
      <c r="O560" s="92"/>
      <c r="P560" s="150"/>
      <c r="Q560" s="156">
        <f t="shared" si="55"/>
        <v>0</v>
      </c>
      <c r="R560" s="161">
        <f t="shared" si="52"/>
        <v>0</v>
      </c>
      <c r="S560" s="15">
        <f>SUMIF(Accounts!A$10:A$84,C560,Accounts!A$10:A$84)</f>
        <v>0</v>
      </c>
      <c r="T560" s="15">
        <f t="shared" si="54"/>
        <v>0</v>
      </c>
      <c r="U560" s="15">
        <f t="shared" si="51"/>
        <v>0</v>
      </c>
    </row>
    <row r="561" spans="1:21">
      <c r="A561" s="56"/>
      <c r="B561" s="3"/>
      <c r="C561" s="216"/>
      <c r="D561" s="102"/>
      <c r="E561" s="102"/>
      <c r="F561" s="103"/>
      <c r="G561" s="131"/>
      <c r="H561" s="2"/>
      <c r="I561" s="107">
        <f>IF(F561="",SUMIF(Accounts!$A$10:$A$84,C561,Accounts!$D$10:$D$84),0)</f>
        <v>0</v>
      </c>
      <c r="J561" s="30">
        <f>IF(H561&lt;&gt;"",ROUND(H561*(1-F561-I561),2),IF(SETUP!$C$10&lt;&gt;"Y",0,IF(SUMIF(Accounts!A$10:A$84,C561,Accounts!Q$10:Q$84)=1,0,ROUND((D561-E561)*(1-F561-I561)/SETUP!$C$13,2))))</f>
        <v>0</v>
      </c>
      <c r="K561" s="14" t="str">
        <f>IF(SUM(C561:H561)=0,"",IF(T561=0,LOOKUP(C561,Accounts!$A$10:$A$84,Accounts!$B$10:$B$84),"Error!  Invalid Account Number"))</f>
        <v/>
      </c>
      <c r="L561" s="30">
        <f t="shared" si="50"/>
        <v>0</v>
      </c>
      <c r="M561" s="152">
        <f t="shared" si="53"/>
        <v>0</v>
      </c>
      <c r="N561" s="43"/>
      <c r="O561" s="92"/>
      <c r="P561" s="150"/>
      <c r="Q561" s="156">
        <f t="shared" si="55"/>
        <v>0</v>
      </c>
      <c r="R561" s="161">
        <f t="shared" si="52"/>
        <v>0</v>
      </c>
      <c r="S561" s="15">
        <f>SUMIF(Accounts!A$10:A$84,C561,Accounts!A$10:A$84)</f>
        <v>0</v>
      </c>
      <c r="T561" s="15">
        <f t="shared" si="54"/>
        <v>0</v>
      </c>
      <c r="U561" s="15">
        <f t="shared" si="51"/>
        <v>0</v>
      </c>
    </row>
    <row r="562" spans="1:21">
      <c r="A562" s="56"/>
      <c r="B562" s="3"/>
      <c r="C562" s="216"/>
      <c r="D562" s="102"/>
      <c r="E562" s="102"/>
      <c r="F562" s="103"/>
      <c r="G562" s="131"/>
      <c r="H562" s="2"/>
      <c r="I562" s="107">
        <f>IF(F562="",SUMIF(Accounts!$A$10:$A$84,C562,Accounts!$D$10:$D$84),0)</f>
        <v>0</v>
      </c>
      <c r="J562" s="30">
        <f>IF(H562&lt;&gt;"",ROUND(H562*(1-F562-I562),2),IF(SETUP!$C$10&lt;&gt;"Y",0,IF(SUMIF(Accounts!A$10:A$84,C562,Accounts!Q$10:Q$84)=1,0,ROUND((D562-E562)*(1-F562-I562)/SETUP!$C$13,2))))</f>
        <v>0</v>
      </c>
      <c r="K562" s="14" t="str">
        <f>IF(SUM(C562:H562)=0,"",IF(T562=0,LOOKUP(C562,Accounts!$A$10:$A$84,Accounts!$B$10:$B$84),"Error!  Invalid Account Number"))</f>
        <v/>
      </c>
      <c r="L562" s="30">
        <f t="shared" si="50"/>
        <v>0</v>
      </c>
      <c r="M562" s="152">
        <f t="shared" si="53"/>
        <v>0</v>
      </c>
      <c r="N562" s="43"/>
      <c r="O562" s="92"/>
      <c r="P562" s="150"/>
      <c r="Q562" s="156">
        <f t="shared" si="55"/>
        <v>0</v>
      </c>
      <c r="R562" s="161">
        <f t="shared" si="52"/>
        <v>0</v>
      </c>
      <c r="S562" s="15">
        <f>SUMIF(Accounts!A$10:A$84,C562,Accounts!A$10:A$84)</f>
        <v>0</v>
      </c>
      <c r="T562" s="15">
        <f t="shared" si="54"/>
        <v>0</v>
      </c>
      <c r="U562" s="15">
        <f t="shared" si="51"/>
        <v>0</v>
      </c>
    </row>
    <row r="563" spans="1:21">
      <c r="A563" s="56"/>
      <c r="B563" s="3"/>
      <c r="C563" s="216"/>
      <c r="D563" s="102"/>
      <c r="E563" s="102"/>
      <c r="F563" s="103"/>
      <c r="G563" s="131"/>
      <c r="H563" s="2"/>
      <c r="I563" s="107">
        <f>IF(F563="",SUMIF(Accounts!$A$10:$A$84,C563,Accounts!$D$10:$D$84),0)</f>
        <v>0</v>
      </c>
      <c r="J563" s="30">
        <f>IF(H563&lt;&gt;"",ROUND(H563*(1-F563-I563),2),IF(SETUP!$C$10&lt;&gt;"Y",0,IF(SUMIF(Accounts!A$10:A$84,C563,Accounts!Q$10:Q$84)=1,0,ROUND((D563-E563)*(1-F563-I563)/SETUP!$C$13,2))))</f>
        <v>0</v>
      </c>
      <c r="K563" s="14" t="str">
        <f>IF(SUM(C563:H563)=0,"",IF(T563=0,LOOKUP(C563,Accounts!$A$10:$A$84,Accounts!$B$10:$B$84),"Error!  Invalid Account Number"))</f>
        <v/>
      </c>
      <c r="L563" s="30">
        <f t="shared" si="50"/>
        <v>0</v>
      </c>
      <c r="M563" s="152">
        <f t="shared" si="53"/>
        <v>0</v>
      </c>
      <c r="N563" s="43"/>
      <c r="O563" s="92"/>
      <c r="P563" s="150"/>
      <c r="Q563" s="156">
        <f t="shared" si="55"/>
        <v>0</v>
      </c>
      <c r="R563" s="161">
        <f t="shared" si="52"/>
        <v>0</v>
      </c>
      <c r="S563" s="15">
        <f>SUMIF(Accounts!A$10:A$84,C563,Accounts!A$10:A$84)</f>
        <v>0</v>
      </c>
      <c r="T563" s="15">
        <f t="shared" si="54"/>
        <v>0</v>
      </c>
      <c r="U563" s="15">
        <f t="shared" si="51"/>
        <v>0</v>
      </c>
    </row>
    <row r="564" spans="1:21">
      <c r="A564" s="56"/>
      <c r="B564" s="3"/>
      <c r="C564" s="216"/>
      <c r="D564" s="102"/>
      <c r="E564" s="102"/>
      <c r="F564" s="103"/>
      <c r="G564" s="131"/>
      <c r="H564" s="2"/>
      <c r="I564" s="107">
        <f>IF(F564="",SUMIF(Accounts!$A$10:$A$84,C564,Accounts!$D$10:$D$84),0)</f>
        <v>0</v>
      </c>
      <c r="J564" s="30">
        <f>IF(H564&lt;&gt;"",ROUND(H564*(1-F564-I564),2),IF(SETUP!$C$10&lt;&gt;"Y",0,IF(SUMIF(Accounts!A$10:A$84,C564,Accounts!Q$10:Q$84)=1,0,ROUND((D564-E564)*(1-F564-I564)/SETUP!$C$13,2))))</f>
        <v>0</v>
      </c>
      <c r="K564" s="14" t="str">
        <f>IF(SUM(C564:H564)=0,"",IF(T564=0,LOOKUP(C564,Accounts!$A$10:$A$84,Accounts!$B$10:$B$84),"Error!  Invalid Account Number"))</f>
        <v/>
      </c>
      <c r="L564" s="30">
        <f t="shared" si="50"/>
        <v>0</v>
      </c>
      <c r="M564" s="152">
        <f t="shared" si="53"/>
        <v>0</v>
      </c>
      <c r="N564" s="43"/>
      <c r="O564" s="92"/>
      <c r="P564" s="150"/>
      <c r="Q564" s="156">
        <f t="shared" si="55"/>
        <v>0</v>
      </c>
      <c r="R564" s="161">
        <f t="shared" si="52"/>
        <v>0</v>
      </c>
      <c r="S564" s="15">
        <f>SUMIF(Accounts!A$10:A$84,C564,Accounts!A$10:A$84)</f>
        <v>0</v>
      </c>
      <c r="T564" s="15">
        <f t="shared" si="54"/>
        <v>0</v>
      </c>
      <c r="U564" s="15">
        <f t="shared" si="51"/>
        <v>0</v>
      </c>
    </row>
    <row r="565" spans="1:21">
      <c r="A565" s="56"/>
      <c r="B565" s="3"/>
      <c r="C565" s="216"/>
      <c r="D565" s="102"/>
      <c r="E565" s="102"/>
      <c r="F565" s="103"/>
      <c r="G565" s="131"/>
      <c r="H565" s="2"/>
      <c r="I565" s="107">
        <f>IF(F565="",SUMIF(Accounts!$A$10:$A$84,C565,Accounts!$D$10:$D$84),0)</f>
        <v>0</v>
      </c>
      <c r="J565" s="30">
        <f>IF(H565&lt;&gt;"",ROUND(H565*(1-F565-I565),2),IF(SETUP!$C$10&lt;&gt;"Y",0,IF(SUMIF(Accounts!A$10:A$84,C565,Accounts!Q$10:Q$84)=1,0,ROUND((D565-E565)*(1-F565-I565)/SETUP!$C$13,2))))</f>
        <v>0</v>
      </c>
      <c r="K565" s="14" t="str">
        <f>IF(SUM(C565:H565)=0,"",IF(T565=0,LOOKUP(C565,Accounts!$A$10:$A$84,Accounts!$B$10:$B$84),"Error!  Invalid Account Number"))</f>
        <v/>
      </c>
      <c r="L565" s="30">
        <f t="shared" si="50"/>
        <v>0</v>
      </c>
      <c r="M565" s="152">
        <f t="shared" si="53"/>
        <v>0</v>
      </c>
      <c r="N565" s="43"/>
      <c r="O565" s="92"/>
      <c r="P565" s="150"/>
      <c r="Q565" s="156">
        <f t="shared" si="55"/>
        <v>0</v>
      </c>
      <c r="R565" s="161">
        <f t="shared" si="52"/>
        <v>0</v>
      </c>
      <c r="S565" s="15">
        <f>SUMIF(Accounts!A$10:A$84,C565,Accounts!A$10:A$84)</f>
        <v>0</v>
      </c>
      <c r="T565" s="15">
        <f t="shared" si="54"/>
        <v>0</v>
      </c>
      <c r="U565" s="15">
        <f t="shared" si="51"/>
        <v>0</v>
      </c>
    </row>
    <row r="566" spans="1:21">
      <c r="A566" s="56"/>
      <c r="B566" s="3"/>
      <c r="C566" s="216"/>
      <c r="D566" s="102"/>
      <c r="E566" s="102"/>
      <c r="F566" s="103"/>
      <c r="G566" s="131"/>
      <c r="H566" s="2"/>
      <c r="I566" s="107">
        <f>IF(F566="",SUMIF(Accounts!$A$10:$A$84,C566,Accounts!$D$10:$D$84),0)</f>
        <v>0</v>
      </c>
      <c r="J566" s="30">
        <f>IF(H566&lt;&gt;"",ROUND(H566*(1-F566-I566),2),IF(SETUP!$C$10&lt;&gt;"Y",0,IF(SUMIF(Accounts!A$10:A$84,C566,Accounts!Q$10:Q$84)=1,0,ROUND((D566-E566)*(1-F566-I566)/SETUP!$C$13,2))))</f>
        <v>0</v>
      </c>
      <c r="K566" s="14" t="str">
        <f>IF(SUM(C566:H566)=0,"",IF(T566=0,LOOKUP(C566,Accounts!$A$10:$A$84,Accounts!$B$10:$B$84),"Error!  Invalid Account Number"))</f>
        <v/>
      </c>
      <c r="L566" s="30">
        <f t="shared" si="50"/>
        <v>0</v>
      </c>
      <c r="M566" s="152">
        <f t="shared" si="53"/>
        <v>0</v>
      </c>
      <c r="N566" s="43"/>
      <c r="O566" s="92"/>
      <c r="P566" s="150"/>
      <c r="Q566" s="156">
        <f t="shared" si="55"/>
        <v>0</v>
      </c>
      <c r="R566" s="161">
        <f t="shared" si="52"/>
        <v>0</v>
      </c>
      <c r="S566" s="15">
        <f>SUMIF(Accounts!A$10:A$84,C566,Accounts!A$10:A$84)</f>
        <v>0</v>
      </c>
      <c r="T566" s="15">
        <f t="shared" si="54"/>
        <v>0</v>
      </c>
      <c r="U566" s="15">
        <f t="shared" si="51"/>
        <v>0</v>
      </c>
    </row>
    <row r="567" spans="1:21">
      <c r="A567" s="56"/>
      <c r="B567" s="3"/>
      <c r="C567" s="216"/>
      <c r="D567" s="102"/>
      <c r="E567" s="102"/>
      <c r="F567" s="103"/>
      <c r="G567" s="131"/>
      <c r="H567" s="2"/>
      <c r="I567" s="107">
        <f>IF(F567="",SUMIF(Accounts!$A$10:$A$84,C567,Accounts!$D$10:$D$84),0)</f>
        <v>0</v>
      </c>
      <c r="J567" s="30">
        <f>IF(H567&lt;&gt;"",ROUND(H567*(1-F567-I567),2),IF(SETUP!$C$10&lt;&gt;"Y",0,IF(SUMIF(Accounts!A$10:A$84,C567,Accounts!Q$10:Q$84)=1,0,ROUND((D567-E567)*(1-F567-I567)/SETUP!$C$13,2))))</f>
        <v>0</v>
      </c>
      <c r="K567" s="14" t="str">
        <f>IF(SUM(C567:H567)=0,"",IF(T567=0,LOOKUP(C567,Accounts!$A$10:$A$84,Accounts!$B$10:$B$84),"Error!  Invalid Account Number"))</f>
        <v/>
      </c>
      <c r="L567" s="30">
        <f t="shared" si="50"/>
        <v>0</v>
      </c>
      <c r="M567" s="152">
        <f t="shared" si="53"/>
        <v>0</v>
      </c>
      <c r="N567" s="43"/>
      <c r="O567" s="92"/>
      <c r="P567" s="150"/>
      <c r="Q567" s="156">
        <f t="shared" si="55"/>
        <v>0</v>
      </c>
      <c r="R567" s="161">
        <f t="shared" si="52"/>
        <v>0</v>
      </c>
      <c r="S567" s="15">
        <f>SUMIF(Accounts!A$10:A$84,C567,Accounts!A$10:A$84)</f>
        <v>0</v>
      </c>
      <c r="T567" s="15">
        <f t="shared" si="54"/>
        <v>0</v>
      </c>
      <c r="U567" s="15">
        <f t="shared" si="51"/>
        <v>0</v>
      </c>
    </row>
    <row r="568" spans="1:21">
      <c r="A568" s="56"/>
      <c r="B568" s="3"/>
      <c r="C568" s="216"/>
      <c r="D568" s="102"/>
      <c r="E568" s="102"/>
      <c r="F568" s="103"/>
      <c r="G568" s="131"/>
      <c r="H568" s="2"/>
      <c r="I568" s="107">
        <f>IF(F568="",SUMIF(Accounts!$A$10:$A$84,C568,Accounts!$D$10:$D$84),0)</f>
        <v>0</v>
      </c>
      <c r="J568" s="30">
        <f>IF(H568&lt;&gt;"",ROUND(H568*(1-F568-I568),2),IF(SETUP!$C$10&lt;&gt;"Y",0,IF(SUMIF(Accounts!A$10:A$84,C568,Accounts!Q$10:Q$84)=1,0,ROUND((D568-E568)*(1-F568-I568)/SETUP!$C$13,2))))</f>
        <v>0</v>
      </c>
      <c r="K568" s="14" t="str">
        <f>IF(SUM(C568:H568)=0,"",IF(T568=0,LOOKUP(C568,Accounts!$A$10:$A$84,Accounts!$B$10:$B$84),"Error!  Invalid Account Number"))</f>
        <v/>
      </c>
      <c r="L568" s="30">
        <f t="shared" si="50"/>
        <v>0</v>
      </c>
      <c r="M568" s="152">
        <f t="shared" si="53"/>
        <v>0</v>
      </c>
      <c r="N568" s="43"/>
      <c r="O568" s="92"/>
      <c r="P568" s="150"/>
      <c r="Q568" s="156">
        <f t="shared" si="55"/>
        <v>0</v>
      </c>
      <c r="R568" s="161">
        <f t="shared" si="52"/>
        <v>0</v>
      </c>
      <c r="S568" s="15">
        <f>SUMIF(Accounts!A$10:A$84,C568,Accounts!A$10:A$84)</f>
        <v>0</v>
      </c>
      <c r="T568" s="15">
        <f t="shared" si="54"/>
        <v>0</v>
      </c>
      <c r="U568" s="15">
        <f t="shared" si="51"/>
        <v>0</v>
      </c>
    </row>
    <row r="569" spans="1:21">
      <c r="A569" s="56"/>
      <c r="B569" s="3"/>
      <c r="C569" s="216"/>
      <c r="D569" s="102"/>
      <c r="E569" s="102"/>
      <c r="F569" s="103"/>
      <c r="G569" s="131"/>
      <c r="H569" s="2"/>
      <c r="I569" s="107">
        <f>IF(F569="",SUMIF(Accounts!$A$10:$A$84,C569,Accounts!$D$10:$D$84),0)</f>
        <v>0</v>
      </c>
      <c r="J569" s="30">
        <f>IF(H569&lt;&gt;"",ROUND(H569*(1-F569-I569),2),IF(SETUP!$C$10&lt;&gt;"Y",0,IF(SUMIF(Accounts!A$10:A$84,C569,Accounts!Q$10:Q$84)=1,0,ROUND((D569-E569)*(1-F569-I569)/SETUP!$C$13,2))))</f>
        <v>0</v>
      </c>
      <c r="K569" s="14" t="str">
        <f>IF(SUM(C569:H569)=0,"",IF(T569=0,LOOKUP(C569,Accounts!$A$10:$A$84,Accounts!$B$10:$B$84),"Error!  Invalid Account Number"))</f>
        <v/>
      </c>
      <c r="L569" s="30">
        <f t="shared" si="50"/>
        <v>0</v>
      </c>
      <c r="M569" s="152">
        <f t="shared" si="53"/>
        <v>0</v>
      </c>
      <c r="N569" s="43"/>
      <c r="O569" s="92"/>
      <c r="P569" s="150"/>
      <c r="Q569" s="156">
        <f t="shared" si="55"/>
        <v>0</v>
      </c>
      <c r="R569" s="161">
        <f t="shared" si="52"/>
        <v>0</v>
      </c>
      <c r="S569" s="15">
        <f>SUMIF(Accounts!A$10:A$84,C569,Accounts!A$10:A$84)</f>
        <v>0</v>
      </c>
      <c r="T569" s="15">
        <f t="shared" si="54"/>
        <v>0</v>
      </c>
      <c r="U569" s="15">
        <f t="shared" si="51"/>
        <v>0</v>
      </c>
    </row>
    <row r="570" spans="1:21">
      <c r="A570" s="56"/>
      <c r="B570" s="3"/>
      <c r="C570" s="216"/>
      <c r="D570" s="102"/>
      <c r="E570" s="102"/>
      <c r="F570" s="103"/>
      <c r="G570" s="131"/>
      <c r="H570" s="2"/>
      <c r="I570" s="107">
        <f>IF(F570="",SUMIF(Accounts!$A$10:$A$84,C570,Accounts!$D$10:$D$84),0)</f>
        <v>0</v>
      </c>
      <c r="J570" s="30">
        <f>IF(H570&lt;&gt;"",ROUND(H570*(1-F570-I570),2),IF(SETUP!$C$10&lt;&gt;"Y",0,IF(SUMIF(Accounts!A$10:A$84,C570,Accounts!Q$10:Q$84)=1,0,ROUND((D570-E570)*(1-F570-I570)/SETUP!$C$13,2))))</f>
        <v>0</v>
      </c>
      <c r="K570" s="14" t="str">
        <f>IF(SUM(C570:H570)=0,"",IF(T570=0,LOOKUP(C570,Accounts!$A$10:$A$84,Accounts!$B$10:$B$84),"Error!  Invalid Account Number"))</f>
        <v/>
      </c>
      <c r="L570" s="30">
        <f t="shared" si="50"/>
        <v>0</v>
      </c>
      <c r="M570" s="152">
        <f t="shared" si="53"/>
        <v>0</v>
      </c>
      <c r="N570" s="43"/>
      <c r="O570" s="92"/>
      <c r="P570" s="150"/>
      <c r="Q570" s="156">
        <f t="shared" si="55"/>
        <v>0</v>
      </c>
      <c r="R570" s="161">
        <f t="shared" si="52"/>
        <v>0</v>
      </c>
      <c r="S570" s="15">
        <f>SUMIF(Accounts!A$10:A$84,C570,Accounts!A$10:A$84)</f>
        <v>0</v>
      </c>
      <c r="T570" s="15">
        <f t="shared" si="54"/>
        <v>0</v>
      </c>
      <c r="U570" s="15">
        <f t="shared" si="51"/>
        <v>0</v>
      </c>
    </row>
    <row r="571" spans="1:21">
      <c r="A571" s="56"/>
      <c r="B571" s="3"/>
      <c r="C571" s="216"/>
      <c r="D571" s="102"/>
      <c r="E571" s="102"/>
      <c r="F571" s="103"/>
      <c r="G571" s="131"/>
      <c r="H571" s="2"/>
      <c r="I571" s="107">
        <f>IF(F571="",SUMIF(Accounts!$A$10:$A$84,C571,Accounts!$D$10:$D$84),0)</f>
        <v>0</v>
      </c>
      <c r="J571" s="30">
        <f>IF(H571&lt;&gt;"",ROUND(H571*(1-F571-I571),2),IF(SETUP!$C$10&lt;&gt;"Y",0,IF(SUMIF(Accounts!A$10:A$84,C571,Accounts!Q$10:Q$84)=1,0,ROUND((D571-E571)*(1-F571-I571)/SETUP!$C$13,2))))</f>
        <v>0</v>
      </c>
      <c r="K571" s="14" t="str">
        <f>IF(SUM(C571:H571)=0,"",IF(T571=0,LOOKUP(C571,Accounts!$A$10:$A$84,Accounts!$B$10:$B$84),"Error!  Invalid Account Number"))</f>
        <v/>
      </c>
      <c r="L571" s="30">
        <f t="shared" si="50"/>
        <v>0</v>
      </c>
      <c r="M571" s="152">
        <f t="shared" si="53"/>
        <v>0</v>
      </c>
      <c r="N571" s="43"/>
      <c r="O571" s="92"/>
      <c r="P571" s="150"/>
      <c r="Q571" s="156">
        <f t="shared" si="55"/>
        <v>0</v>
      </c>
      <c r="R571" s="161">
        <f t="shared" si="52"/>
        <v>0</v>
      </c>
      <c r="S571" s="15">
        <f>SUMIF(Accounts!A$10:A$84,C571,Accounts!A$10:A$84)</f>
        <v>0</v>
      </c>
      <c r="T571" s="15">
        <f t="shared" si="54"/>
        <v>0</v>
      </c>
      <c r="U571" s="15">
        <f t="shared" si="51"/>
        <v>0</v>
      </c>
    </row>
    <row r="572" spans="1:21">
      <c r="A572" s="56"/>
      <c r="B572" s="3"/>
      <c r="C572" s="216"/>
      <c r="D572" s="102"/>
      <c r="E572" s="102"/>
      <c r="F572" s="103"/>
      <c r="G572" s="131"/>
      <c r="H572" s="2"/>
      <c r="I572" s="107">
        <f>IF(F572="",SUMIF(Accounts!$A$10:$A$84,C572,Accounts!$D$10:$D$84),0)</f>
        <v>0</v>
      </c>
      <c r="J572" s="30">
        <f>IF(H572&lt;&gt;"",ROUND(H572*(1-F572-I572),2),IF(SETUP!$C$10&lt;&gt;"Y",0,IF(SUMIF(Accounts!A$10:A$84,C572,Accounts!Q$10:Q$84)=1,0,ROUND((D572-E572)*(1-F572-I572)/SETUP!$C$13,2))))</f>
        <v>0</v>
      </c>
      <c r="K572" s="14" t="str">
        <f>IF(SUM(C572:H572)=0,"",IF(T572=0,LOOKUP(C572,Accounts!$A$10:$A$84,Accounts!$B$10:$B$84),"Error!  Invalid Account Number"))</f>
        <v/>
      </c>
      <c r="L572" s="30">
        <f t="shared" si="50"/>
        <v>0</v>
      </c>
      <c r="M572" s="152">
        <f t="shared" si="53"/>
        <v>0</v>
      </c>
      <c r="N572" s="43"/>
      <c r="O572" s="92"/>
      <c r="P572" s="150"/>
      <c r="Q572" s="156">
        <f t="shared" si="55"/>
        <v>0</v>
      </c>
      <c r="R572" s="161">
        <f t="shared" si="52"/>
        <v>0</v>
      </c>
      <c r="S572" s="15">
        <f>SUMIF(Accounts!A$10:A$84,C572,Accounts!A$10:A$84)</f>
        <v>0</v>
      </c>
      <c r="T572" s="15">
        <f t="shared" si="54"/>
        <v>0</v>
      </c>
      <c r="U572" s="15">
        <f t="shared" si="51"/>
        <v>0</v>
      </c>
    </row>
    <row r="573" spans="1:21">
      <c r="A573" s="56"/>
      <c r="B573" s="3"/>
      <c r="C573" s="216"/>
      <c r="D573" s="102"/>
      <c r="E573" s="102"/>
      <c r="F573" s="103"/>
      <c r="G573" s="131"/>
      <c r="H573" s="2"/>
      <c r="I573" s="107">
        <f>IF(F573="",SUMIF(Accounts!$A$10:$A$84,C573,Accounts!$D$10:$D$84),0)</f>
        <v>0</v>
      </c>
      <c r="J573" s="30">
        <f>IF(H573&lt;&gt;"",ROUND(H573*(1-F573-I573),2),IF(SETUP!$C$10&lt;&gt;"Y",0,IF(SUMIF(Accounts!A$10:A$84,C573,Accounts!Q$10:Q$84)=1,0,ROUND((D573-E573)*(1-F573-I573)/SETUP!$C$13,2))))</f>
        <v>0</v>
      </c>
      <c r="K573" s="14" t="str">
        <f>IF(SUM(C573:H573)=0,"",IF(T573=0,LOOKUP(C573,Accounts!$A$10:$A$84,Accounts!$B$10:$B$84),"Error!  Invalid Account Number"))</f>
        <v/>
      </c>
      <c r="L573" s="30">
        <f t="shared" si="50"/>
        <v>0</v>
      </c>
      <c r="M573" s="152">
        <f t="shared" si="53"/>
        <v>0</v>
      </c>
      <c r="N573" s="43"/>
      <c r="O573" s="92"/>
      <c r="P573" s="150"/>
      <c r="Q573" s="156">
        <f t="shared" si="55"/>
        <v>0</v>
      </c>
      <c r="R573" s="161">
        <f t="shared" si="52"/>
        <v>0</v>
      </c>
      <c r="S573" s="15">
        <f>SUMIF(Accounts!A$10:A$84,C573,Accounts!A$10:A$84)</f>
        <v>0</v>
      </c>
      <c r="T573" s="15">
        <f t="shared" si="54"/>
        <v>0</v>
      </c>
      <c r="U573" s="15">
        <f t="shared" si="51"/>
        <v>0</v>
      </c>
    </row>
    <row r="574" spans="1:21">
      <c r="A574" s="56"/>
      <c r="B574" s="3"/>
      <c r="C574" s="216"/>
      <c r="D574" s="102"/>
      <c r="E574" s="102"/>
      <c r="F574" s="103"/>
      <c r="G574" s="131"/>
      <c r="H574" s="2"/>
      <c r="I574" s="107">
        <f>IF(F574="",SUMIF(Accounts!$A$10:$A$84,C574,Accounts!$D$10:$D$84),0)</f>
        <v>0</v>
      </c>
      <c r="J574" s="30">
        <f>IF(H574&lt;&gt;"",ROUND(H574*(1-F574-I574),2),IF(SETUP!$C$10&lt;&gt;"Y",0,IF(SUMIF(Accounts!A$10:A$84,C574,Accounts!Q$10:Q$84)=1,0,ROUND((D574-E574)*(1-F574-I574)/SETUP!$C$13,2))))</f>
        <v>0</v>
      </c>
      <c r="K574" s="14" t="str">
        <f>IF(SUM(C574:H574)=0,"",IF(T574=0,LOOKUP(C574,Accounts!$A$10:$A$84,Accounts!$B$10:$B$84),"Error!  Invalid Account Number"))</f>
        <v/>
      </c>
      <c r="L574" s="30">
        <f t="shared" si="50"/>
        <v>0</v>
      </c>
      <c r="M574" s="152">
        <f t="shared" si="53"/>
        <v>0</v>
      </c>
      <c r="N574" s="43"/>
      <c r="O574" s="92"/>
      <c r="P574" s="150"/>
      <c r="Q574" s="156">
        <f t="shared" si="55"/>
        <v>0</v>
      </c>
      <c r="R574" s="161">
        <f t="shared" si="52"/>
        <v>0</v>
      </c>
      <c r="S574" s="15">
        <f>SUMIF(Accounts!A$10:A$84,C574,Accounts!A$10:A$84)</f>
        <v>0</v>
      </c>
      <c r="T574" s="15">
        <f t="shared" si="54"/>
        <v>0</v>
      </c>
      <c r="U574" s="15">
        <f t="shared" si="51"/>
        <v>0</v>
      </c>
    </row>
    <row r="575" spans="1:21">
      <c r="A575" s="56"/>
      <c r="B575" s="3"/>
      <c r="C575" s="216"/>
      <c r="D575" s="102"/>
      <c r="E575" s="102"/>
      <c r="F575" s="103"/>
      <c r="G575" s="131"/>
      <c r="H575" s="2"/>
      <c r="I575" s="107">
        <f>IF(F575="",SUMIF(Accounts!$A$10:$A$84,C575,Accounts!$D$10:$D$84),0)</f>
        <v>0</v>
      </c>
      <c r="J575" s="30">
        <f>IF(H575&lt;&gt;"",ROUND(H575*(1-F575-I575),2),IF(SETUP!$C$10&lt;&gt;"Y",0,IF(SUMIF(Accounts!A$10:A$84,C575,Accounts!Q$10:Q$84)=1,0,ROUND((D575-E575)*(1-F575-I575)/SETUP!$C$13,2))))</f>
        <v>0</v>
      </c>
      <c r="K575" s="14" t="str">
        <f>IF(SUM(C575:H575)=0,"",IF(T575=0,LOOKUP(C575,Accounts!$A$10:$A$84,Accounts!$B$10:$B$84),"Error!  Invalid Account Number"))</f>
        <v/>
      </c>
      <c r="L575" s="30">
        <f t="shared" si="50"/>
        <v>0</v>
      </c>
      <c r="M575" s="152">
        <f t="shared" si="53"/>
        <v>0</v>
      </c>
      <c r="N575" s="43"/>
      <c r="O575" s="92"/>
      <c r="P575" s="150"/>
      <c r="Q575" s="156">
        <f t="shared" si="55"/>
        <v>0</v>
      </c>
      <c r="R575" s="161">
        <f t="shared" si="52"/>
        <v>0</v>
      </c>
      <c r="S575" s="15">
        <f>SUMIF(Accounts!A$10:A$84,C575,Accounts!A$10:A$84)</f>
        <v>0</v>
      </c>
      <c r="T575" s="15">
        <f t="shared" si="54"/>
        <v>0</v>
      </c>
      <c r="U575" s="15">
        <f t="shared" si="51"/>
        <v>0</v>
      </c>
    </row>
    <row r="576" spans="1:21">
      <c r="A576" s="56"/>
      <c r="B576" s="3"/>
      <c r="C576" s="216"/>
      <c r="D576" s="102"/>
      <c r="E576" s="102"/>
      <c r="F576" s="103"/>
      <c r="G576" s="131"/>
      <c r="H576" s="2"/>
      <c r="I576" s="107">
        <f>IF(F576="",SUMIF(Accounts!$A$10:$A$84,C576,Accounts!$D$10:$D$84),0)</f>
        <v>0</v>
      </c>
      <c r="J576" s="30">
        <f>IF(H576&lt;&gt;"",ROUND(H576*(1-F576-I576),2),IF(SETUP!$C$10&lt;&gt;"Y",0,IF(SUMIF(Accounts!A$10:A$84,C576,Accounts!Q$10:Q$84)=1,0,ROUND((D576-E576)*(1-F576-I576)/SETUP!$C$13,2))))</f>
        <v>0</v>
      </c>
      <c r="K576" s="14" t="str">
        <f>IF(SUM(C576:H576)=0,"",IF(T576=0,LOOKUP(C576,Accounts!$A$10:$A$84,Accounts!$B$10:$B$84),"Error!  Invalid Account Number"))</f>
        <v/>
      </c>
      <c r="L576" s="30">
        <f t="shared" si="50"/>
        <v>0</v>
      </c>
      <c r="M576" s="152">
        <f t="shared" si="53"/>
        <v>0</v>
      </c>
      <c r="N576" s="43"/>
      <c r="O576" s="92"/>
      <c r="P576" s="150"/>
      <c r="Q576" s="156">
        <f t="shared" si="55"/>
        <v>0</v>
      </c>
      <c r="R576" s="161">
        <f t="shared" si="52"/>
        <v>0</v>
      </c>
      <c r="S576" s="15">
        <f>SUMIF(Accounts!A$10:A$84,C576,Accounts!A$10:A$84)</f>
        <v>0</v>
      </c>
      <c r="T576" s="15">
        <f t="shared" si="54"/>
        <v>0</v>
      </c>
      <c r="U576" s="15">
        <f t="shared" si="51"/>
        <v>0</v>
      </c>
    </row>
    <row r="577" spans="1:21">
      <c r="A577" s="56"/>
      <c r="B577" s="3"/>
      <c r="C577" s="216"/>
      <c r="D577" s="102"/>
      <c r="E577" s="102"/>
      <c r="F577" s="103"/>
      <c r="G577" s="131"/>
      <c r="H577" s="2"/>
      <c r="I577" s="107">
        <f>IF(F577="",SUMIF(Accounts!$A$10:$A$84,C577,Accounts!$D$10:$D$84),0)</f>
        <v>0</v>
      </c>
      <c r="J577" s="30">
        <f>IF(H577&lt;&gt;"",ROUND(H577*(1-F577-I577),2),IF(SETUP!$C$10&lt;&gt;"Y",0,IF(SUMIF(Accounts!A$10:A$84,C577,Accounts!Q$10:Q$84)=1,0,ROUND((D577-E577)*(1-F577-I577)/SETUP!$C$13,2))))</f>
        <v>0</v>
      </c>
      <c r="K577" s="14" t="str">
        <f>IF(SUM(C577:H577)=0,"",IF(T577=0,LOOKUP(C577,Accounts!$A$10:$A$84,Accounts!$B$10:$B$84),"Error!  Invalid Account Number"))</f>
        <v/>
      </c>
      <c r="L577" s="30">
        <f t="shared" si="50"/>
        <v>0</v>
      </c>
      <c r="M577" s="152">
        <f t="shared" si="53"/>
        <v>0</v>
      </c>
      <c r="N577" s="43"/>
      <c r="O577" s="92"/>
      <c r="P577" s="150"/>
      <c r="Q577" s="156">
        <f t="shared" si="55"/>
        <v>0</v>
      </c>
      <c r="R577" s="161">
        <f t="shared" si="52"/>
        <v>0</v>
      </c>
      <c r="S577" s="15">
        <f>SUMIF(Accounts!A$10:A$84,C577,Accounts!A$10:A$84)</f>
        <v>0</v>
      </c>
      <c r="T577" s="15">
        <f t="shared" si="54"/>
        <v>0</v>
      </c>
      <c r="U577" s="15">
        <f t="shared" si="51"/>
        <v>0</v>
      </c>
    </row>
    <row r="578" spans="1:21">
      <c r="A578" s="56"/>
      <c r="B578" s="3"/>
      <c r="C578" s="216"/>
      <c r="D578" s="102"/>
      <c r="E578" s="102"/>
      <c r="F578" s="103"/>
      <c r="G578" s="131"/>
      <c r="H578" s="2"/>
      <c r="I578" s="107">
        <f>IF(F578="",SUMIF(Accounts!$A$10:$A$84,C578,Accounts!$D$10:$D$84),0)</f>
        <v>0</v>
      </c>
      <c r="J578" s="30">
        <f>IF(H578&lt;&gt;"",ROUND(H578*(1-F578-I578),2),IF(SETUP!$C$10&lt;&gt;"Y",0,IF(SUMIF(Accounts!A$10:A$84,C578,Accounts!Q$10:Q$84)=1,0,ROUND((D578-E578)*(1-F578-I578)/SETUP!$C$13,2))))</f>
        <v>0</v>
      </c>
      <c r="K578" s="14" t="str">
        <f>IF(SUM(C578:H578)=0,"",IF(T578=0,LOOKUP(C578,Accounts!$A$10:$A$84,Accounts!$B$10:$B$84),"Error!  Invalid Account Number"))</f>
        <v/>
      </c>
      <c r="L578" s="30">
        <f t="shared" si="50"/>
        <v>0</v>
      </c>
      <c r="M578" s="152">
        <f t="shared" si="53"/>
        <v>0</v>
      </c>
      <c r="N578" s="43"/>
      <c r="O578" s="92"/>
      <c r="P578" s="150"/>
      <c r="Q578" s="156">
        <f t="shared" si="55"/>
        <v>0</v>
      </c>
      <c r="R578" s="161">
        <f t="shared" si="52"/>
        <v>0</v>
      </c>
      <c r="S578" s="15">
        <f>SUMIF(Accounts!A$10:A$84,C578,Accounts!A$10:A$84)</f>
        <v>0</v>
      </c>
      <c r="T578" s="15">
        <f t="shared" si="54"/>
        <v>0</v>
      </c>
      <c r="U578" s="15">
        <f t="shared" si="51"/>
        <v>0</v>
      </c>
    </row>
    <row r="579" spans="1:21">
      <c r="A579" s="56"/>
      <c r="B579" s="3"/>
      <c r="C579" s="216"/>
      <c r="D579" s="102"/>
      <c r="E579" s="102"/>
      <c r="F579" s="103"/>
      <c r="G579" s="131"/>
      <c r="H579" s="2"/>
      <c r="I579" s="107">
        <f>IF(F579="",SUMIF(Accounts!$A$10:$A$84,C579,Accounts!$D$10:$D$84),0)</f>
        <v>0</v>
      </c>
      <c r="J579" s="30">
        <f>IF(H579&lt;&gt;"",ROUND(H579*(1-F579-I579),2),IF(SETUP!$C$10&lt;&gt;"Y",0,IF(SUMIF(Accounts!A$10:A$84,C579,Accounts!Q$10:Q$84)=1,0,ROUND((D579-E579)*(1-F579-I579)/SETUP!$C$13,2))))</f>
        <v>0</v>
      </c>
      <c r="K579" s="14" t="str">
        <f>IF(SUM(C579:H579)=0,"",IF(T579=0,LOOKUP(C579,Accounts!$A$10:$A$84,Accounts!$B$10:$B$84),"Error!  Invalid Account Number"))</f>
        <v/>
      </c>
      <c r="L579" s="30">
        <f t="shared" si="50"/>
        <v>0</v>
      </c>
      <c r="M579" s="152">
        <f t="shared" si="53"/>
        <v>0</v>
      </c>
      <c r="N579" s="43"/>
      <c r="O579" s="92"/>
      <c r="P579" s="150"/>
      <c r="Q579" s="156">
        <f t="shared" si="55"/>
        <v>0</v>
      </c>
      <c r="R579" s="161">
        <f t="shared" si="52"/>
        <v>0</v>
      </c>
      <c r="S579" s="15">
        <f>SUMIF(Accounts!A$10:A$84,C579,Accounts!A$10:A$84)</f>
        <v>0</v>
      </c>
      <c r="T579" s="15">
        <f t="shared" si="54"/>
        <v>0</v>
      </c>
      <c r="U579" s="15">
        <f t="shared" si="51"/>
        <v>0</v>
      </c>
    </row>
    <row r="580" spans="1:21">
      <c r="A580" s="56"/>
      <c r="B580" s="3"/>
      <c r="C580" s="216"/>
      <c r="D580" s="102"/>
      <c r="E580" s="102"/>
      <c r="F580" s="103"/>
      <c r="G580" s="131"/>
      <c r="H580" s="2"/>
      <c r="I580" s="107">
        <f>IF(F580="",SUMIF(Accounts!$A$10:$A$84,C580,Accounts!$D$10:$D$84),0)</f>
        <v>0</v>
      </c>
      <c r="J580" s="30">
        <f>IF(H580&lt;&gt;"",ROUND(H580*(1-F580-I580),2),IF(SETUP!$C$10&lt;&gt;"Y",0,IF(SUMIF(Accounts!A$10:A$84,C580,Accounts!Q$10:Q$84)=1,0,ROUND((D580-E580)*(1-F580-I580)/SETUP!$C$13,2))))</f>
        <v>0</v>
      </c>
      <c r="K580" s="14" t="str">
        <f>IF(SUM(C580:H580)=0,"",IF(T580=0,LOOKUP(C580,Accounts!$A$10:$A$84,Accounts!$B$10:$B$84),"Error!  Invalid Account Number"))</f>
        <v/>
      </c>
      <c r="L580" s="30">
        <f t="shared" si="50"/>
        <v>0</v>
      </c>
      <c r="M580" s="152">
        <f t="shared" si="53"/>
        <v>0</v>
      </c>
      <c r="N580" s="43"/>
      <c r="O580" s="92"/>
      <c r="P580" s="150"/>
      <c r="Q580" s="156">
        <f t="shared" si="55"/>
        <v>0</v>
      </c>
      <c r="R580" s="161">
        <f t="shared" si="52"/>
        <v>0</v>
      </c>
      <c r="S580" s="15">
        <f>SUMIF(Accounts!A$10:A$84,C580,Accounts!A$10:A$84)</f>
        <v>0</v>
      </c>
      <c r="T580" s="15">
        <f t="shared" si="54"/>
        <v>0</v>
      </c>
      <c r="U580" s="15">
        <f t="shared" si="51"/>
        <v>0</v>
      </c>
    </row>
    <row r="581" spans="1:21">
      <c r="A581" s="56"/>
      <c r="B581" s="3"/>
      <c r="C581" s="216"/>
      <c r="D581" s="102"/>
      <c r="E581" s="102"/>
      <c r="F581" s="103"/>
      <c r="G581" s="131"/>
      <c r="H581" s="2"/>
      <c r="I581" s="107">
        <f>IF(F581="",SUMIF(Accounts!$A$10:$A$84,C581,Accounts!$D$10:$D$84),0)</f>
        <v>0</v>
      </c>
      <c r="J581" s="30">
        <f>IF(H581&lt;&gt;"",ROUND(H581*(1-F581-I581),2),IF(SETUP!$C$10&lt;&gt;"Y",0,IF(SUMIF(Accounts!A$10:A$84,C581,Accounts!Q$10:Q$84)=1,0,ROUND((D581-E581)*(1-F581-I581)/SETUP!$C$13,2))))</f>
        <v>0</v>
      </c>
      <c r="K581" s="14" t="str">
        <f>IF(SUM(C581:H581)=0,"",IF(T581=0,LOOKUP(C581,Accounts!$A$10:$A$84,Accounts!$B$10:$B$84),"Error!  Invalid Account Number"))</f>
        <v/>
      </c>
      <c r="L581" s="30">
        <f t="shared" si="50"/>
        <v>0</v>
      </c>
      <c r="M581" s="152">
        <f t="shared" si="53"/>
        <v>0</v>
      </c>
      <c r="N581" s="43"/>
      <c r="O581" s="92"/>
      <c r="P581" s="150"/>
      <c r="Q581" s="156">
        <f t="shared" si="55"/>
        <v>0</v>
      </c>
      <c r="R581" s="161">
        <f t="shared" si="52"/>
        <v>0</v>
      </c>
      <c r="S581" s="15">
        <f>SUMIF(Accounts!A$10:A$84,C581,Accounts!A$10:A$84)</f>
        <v>0</v>
      </c>
      <c r="T581" s="15">
        <f t="shared" si="54"/>
        <v>0</v>
      </c>
      <c r="U581" s="15">
        <f t="shared" si="51"/>
        <v>0</v>
      </c>
    </row>
    <row r="582" spans="1:21">
      <c r="A582" s="56"/>
      <c r="B582" s="3"/>
      <c r="C582" s="216"/>
      <c r="D582" s="102"/>
      <c r="E582" s="102"/>
      <c r="F582" s="103"/>
      <c r="G582" s="131"/>
      <c r="H582" s="2"/>
      <c r="I582" s="107">
        <f>IF(F582="",SUMIF(Accounts!$A$10:$A$84,C582,Accounts!$D$10:$D$84),0)</f>
        <v>0</v>
      </c>
      <c r="J582" s="30">
        <f>IF(H582&lt;&gt;"",ROUND(H582*(1-F582-I582),2),IF(SETUP!$C$10&lt;&gt;"Y",0,IF(SUMIF(Accounts!A$10:A$84,C582,Accounts!Q$10:Q$84)=1,0,ROUND((D582-E582)*(1-F582-I582)/SETUP!$C$13,2))))</f>
        <v>0</v>
      </c>
      <c r="K582" s="14" t="str">
        <f>IF(SUM(C582:H582)=0,"",IF(T582=0,LOOKUP(C582,Accounts!$A$10:$A$84,Accounts!$B$10:$B$84),"Error!  Invalid Account Number"))</f>
        <v/>
      </c>
      <c r="L582" s="30">
        <f t="shared" si="50"/>
        <v>0</v>
      </c>
      <c r="M582" s="152">
        <f t="shared" si="53"/>
        <v>0</v>
      </c>
      <c r="N582" s="43"/>
      <c r="O582" s="92"/>
      <c r="P582" s="150"/>
      <c r="Q582" s="156">
        <f t="shared" si="55"/>
        <v>0</v>
      </c>
      <c r="R582" s="161">
        <f t="shared" si="52"/>
        <v>0</v>
      </c>
      <c r="S582" s="15">
        <f>SUMIF(Accounts!A$10:A$84,C582,Accounts!A$10:A$84)</f>
        <v>0</v>
      </c>
      <c r="T582" s="15">
        <f t="shared" si="54"/>
        <v>0</v>
      </c>
      <c r="U582" s="15">
        <f t="shared" si="51"/>
        <v>0</v>
      </c>
    </row>
    <row r="583" spans="1:21">
      <c r="A583" s="56"/>
      <c r="B583" s="3"/>
      <c r="C583" s="216"/>
      <c r="D583" s="102"/>
      <c r="E583" s="102"/>
      <c r="F583" s="103"/>
      <c r="G583" s="131"/>
      <c r="H583" s="2"/>
      <c r="I583" s="107">
        <f>IF(F583="",SUMIF(Accounts!$A$10:$A$84,C583,Accounts!$D$10:$D$84),0)</f>
        <v>0</v>
      </c>
      <c r="J583" s="30">
        <f>IF(H583&lt;&gt;"",ROUND(H583*(1-F583-I583),2),IF(SETUP!$C$10&lt;&gt;"Y",0,IF(SUMIF(Accounts!A$10:A$84,C583,Accounts!Q$10:Q$84)=1,0,ROUND((D583-E583)*(1-F583-I583)/SETUP!$C$13,2))))</f>
        <v>0</v>
      </c>
      <c r="K583" s="14" t="str">
        <f>IF(SUM(C583:H583)=0,"",IF(T583=0,LOOKUP(C583,Accounts!$A$10:$A$84,Accounts!$B$10:$B$84),"Error!  Invalid Account Number"))</f>
        <v/>
      </c>
      <c r="L583" s="30">
        <f t="shared" si="50"/>
        <v>0</v>
      </c>
      <c r="M583" s="152">
        <f t="shared" si="53"/>
        <v>0</v>
      </c>
      <c r="N583" s="43"/>
      <c r="O583" s="92"/>
      <c r="P583" s="150"/>
      <c r="Q583" s="156">
        <f t="shared" si="55"/>
        <v>0</v>
      </c>
      <c r="R583" s="161">
        <f t="shared" si="52"/>
        <v>0</v>
      </c>
      <c r="S583" s="15">
        <f>SUMIF(Accounts!A$10:A$84,C583,Accounts!A$10:A$84)</f>
        <v>0</v>
      </c>
      <c r="T583" s="15">
        <f t="shared" si="54"/>
        <v>0</v>
      </c>
      <c r="U583" s="15">
        <f t="shared" si="51"/>
        <v>0</v>
      </c>
    </row>
    <row r="584" spans="1:21">
      <c r="A584" s="56"/>
      <c r="B584" s="3"/>
      <c r="C584" s="216"/>
      <c r="D584" s="102"/>
      <c r="E584" s="102"/>
      <c r="F584" s="103"/>
      <c r="G584" s="131"/>
      <c r="H584" s="2"/>
      <c r="I584" s="107">
        <f>IF(F584="",SUMIF(Accounts!$A$10:$A$84,C584,Accounts!$D$10:$D$84),0)</f>
        <v>0</v>
      </c>
      <c r="J584" s="30">
        <f>IF(H584&lt;&gt;"",ROUND(H584*(1-F584-I584),2),IF(SETUP!$C$10&lt;&gt;"Y",0,IF(SUMIF(Accounts!A$10:A$84,C584,Accounts!Q$10:Q$84)=1,0,ROUND((D584-E584)*(1-F584-I584)/SETUP!$C$13,2))))</f>
        <v>0</v>
      </c>
      <c r="K584" s="14" t="str">
        <f>IF(SUM(C584:H584)=0,"",IF(T584=0,LOOKUP(C584,Accounts!$A$10:$A$84,Accounts!$B$10:$B$84),"Error!  Invalid Account Number"))</f>
        <v/>
      </c>
      <c r="L584" s="30">
        <f t="shared" ref="L584:L608" si="56">D584-E584-J584-M584</f>
        <v>0</v>
      </c>
      <c r="M584" s="152">
        <f t="shared" si="53"/>
        <v>0</v>
      </c>
      <c r="N584" s="43"/>
      <c r="O584" s="92"/>
      <c r="P584" s="150"/>
      <c r="Q584" s="156">
        <f t="shared" si="55"/>
        <v>0</v>
      </c>
      <c r="R584" s="161">
        <f t="shared" si="52"/>
        <v>0</v>
      </c>
      <c r="S584" s="15">
        <f>SUMIF(Accounts!A$10:A$84,C584,Accounts!A$10:A$84)</f>
        <v>0</v>
      </c>
      <c r="T584" s="15">
        <f t="shared" si="54"/>
        <v>0</v>
      </c>
      <c r="U584" s="15">
        <f t="shared" ref="U584:U610" si="57">IF(OR(AND(D584-E584&lt;0,J584&gt;0),AND(D584-E584&gt;0,J584&lt;0)),1,0)</f>
        <v>0</v>
      </c>
    </row>
    <row r="585" spans="1:21">
      <c r="A585" s="56"/>
      <c r="B585" s="3"/>
      <c r="C585" s="216"/>
      <c r="D585" s="102"/>
      <c r="E585" s="102"/>
      <c r="F585" s="103"/>
      <c r="G585" s="131"/>
      <c r="H585" s="2"/>
      <c r="I585" s="107">
        <f>IF(F585="",SUMIF(Accounts!$A$10:$A$84,C585,Accounts!$D$10:$D$84),0)</f>
        <v>0</v>
      </c>
      <c r="J585" s="30">
        <f>IF(H585&lt;&gt;"",ROUND(H585*(1-F585-I585),2),IF(SETUP!$C$10&lt;&gt;"Y",0,IF(SUMIF(Accounts!A$10:A$84,C585,Accounts!Q$10:Q$84)=1,0,ROUND((D585-E585)*(1-F585-I585)/SETUP!$C$13,2))))</f>
        <v>0</v>
      </c>
      <c r="K585" s="14" t="str">
        <f>IF(SUM(C585:H585)=0,"",IF(T585=0,LOOKUP(C585,Accounts!$A$10:$A$84,Accounts!$B$10:$B$84),"Error!  Invalid Account Number"))</f>
        <v/>
      </c>
      <c r="L585" s="30">
        <f t="shared" si="56"/>
        <v>0</v>
      </c>
      <c r="M585" s="152">
        <f t="shared" si="53"/>
        <v>0</v>
      </c>
      <c r="N585" s="43"/>
      <c r="O585" s="92"/>
      <c r="P585" s="150"/>
      <c r="Q585" s="156">
        <f t="shared" si="55"/>
        <v>0</v>
      </c>
      <c r="R585" s="161">
        <f t="shared" ref="R585:R608" si="58">J585+Q585</f>
        <v>0</v>
      </c>
      <c r="S585" s="15">
        <f>SUMIF(Accounts!A$10:A$84,C585,Accounts!A$10:A$84)</f>
        <v>0</v>
      </c>
      <c r="T585" s="15">
        <f t="shared" si="54"/>
        <v>0</v>
      </c>
      <c r="U585" s="15">
        <f t="shared" si="57"/>
        <v>0</v>
      </c>
    </row>
    <row r="586" spans="1:21">
      <c r="A586" s="56"/>
      <c r="B586" s="3"/>
      <c r="C586" s="216"/>
      <c r="D586" s="102"/>
      <c r="E586" s="102"/>
      <c r="F586" s="103"/>
      <c r="G586" s="131"/>
      <c r="H586" s="2"/>
      <c r="I586" s="107">
        <f>IF(F586="",SUMIF(Accounts!$A$10:$A$84,C586,Accounts!$D$10:$D$84),0)</f>
        <v>0</v>
      </c>
      <c r="J586" s="30">
        <f>IF(H586&lt;&gt;"",ROUND(H586*(1-F586-I586),2),IF(SETUP!$C$10&lt;&gt;"Y",0,IF(SUMIF(Accounts!A$10:A$84,C586,Accounts!Q$10:Q$84)=1,0,ROUND((D586-E586)*(1-F586-I586)/SETUP!$C$13,2))))</f>
        <v>0</v>
      </c>
      <c r="K586" s="14" t="str">
        <f>IF(SUM(C586:H586)=0,"",IF(T586=0,LOOKUP(C586,Accounts!$A$10:$A$84,Accounts!$B$10:$B$84),"Error!  Invalid Account Number"))</f>
        <v/>
      </c>
      <c r="L586" s="30">
        <f t="shared" si="56"/>
        <v>0</v>
      </c>
      <c r="M586" s="152">
        <f t="shared" ref="M586:M608" si="59">ROUND((D586-E586)*(F586+I586),2)</f>
        <v>0</v>
      </c>
      <c r="N586" s="43"/>
      <c r="O586" s="92"/>
      <c r="P586" s="150"/>
      <c r="Q586" s="156">
        <f t="shared" si="55"/>
        <v>0</v>
      </c>
      <c r="R586" s="161">
        <f t="shared" si="58"/>
        <v>0</v>
      </c>
      <c r="S586" s="15">
        <f>SUMIF(Accounts!A$10:A$84,C586,Accounts!A$10:A$84)</f>
        <v>0</v>
      </c>
      <c r="T586" s="15">
        <f t="shared" ref="T586:T608" si="60">IF(AND(SUM(D586:H586)&lt;&gt;0,C586=0),1,IF(S586=C586,0,1))</f>
        <v>0</v>
      </c>
      <c r="U586" s="15">
        <f t="shared" si="57"/>
        <v>0</v>
      </c>
    </row>
    <row r="587" spans="1:21">
      <c r="A587" s="56"/>
      <c r="B587" s="3"/>
      <c r="C587" s="216"/>
      <c r="D587" s="102"/>
      <c r="E587" s="102"/>
      <c r="F587" s="103"/>
      <c r="G587" s="131"/>
      <c r="H587" s="2"/>
      <c r="I587" s="107">
        <f>IF(F587="",SUMIF(Accounts!$A$10:$A$84,C587,Accounts!$D$10:$D$84),0)</f>
        <v>0</v>
      </c>
      <c r="J587" s="30">
        <f>IF(H587&lt;&gt;"",ROUND(H587*(1-F587-I587),2),IF(SETUP!$C$10&lt;&gt;"Y",0,IF(SUMIF(Accounts!A$10:A$84,C587,Accounts!Q$10:Q$84)=1,0,ROUND((D587-E587)*(1-F587-I587)/SETUP!$C$13,2))))</f>
        <v>0</v>
      </c>
      <c r="K587" s="14" t="str">
        <f>IF(SUM(C587:H587)=0,"",IF(T587=0,LOOKUP(C587,Accounts!$A$10:$A$84,Accounts!$B$10:$B$84),"Error!  Invalid Account Number"))</f>
        <v/>
      </c>
      <c r="L587" s="30">
        <f t="shared" si="56"/>
        <v>0</v>
      </c>
      <c r="M587" s="152">
        <f t="shared" si="59"/>
        <v>0</v>
      </c>
      <c r="N587" s="43"/>
      <c r="O587" s="92"/>
      <c r="P587" s="150"/>
      <c r="Q587" s="156">
        <f t="shared" ref="Q587:Q608" si="61">IF(AND(C587&gt;=101,C587&lt;=120),-J587,0)</f>
        <v>0</v>
      </c>
      <c r="R587" s="161">
        <f t="shared" si="58"/>
        <v>0</v>
      </c>
      <c r="S587" s="15">
        <f>SUMIF(Accounts!A$10:A$84,C587,Accounts!A$10:A$84)</f>
        <v>0</v>
      </c>
      <c r="T587" s="15">
        <f t="shared" si="60"/>
        <v>0</v>
      </c>
      <c r="U587" s="15">
        <f t="shared" si="57"/>
        <v>0</v>
      </c>
    </row>
    <row r="588" spans="1:21">
      <c r="A588" s="56"/>
      <c r="B588" s="3"/>
      <c r="C588" s="216"/>
      <c r="D588" s="102"/>
      <c r="E588" s="102"/>
      <c r="F588" s="103"/>
      <c r="G588" s="131"/>
      <c r="H588" s="2"/>
      <c r="I588" s="107">
        <f>IF(F588="",SUMIF(Accounts!$A$10:$A$84,C588,Accounts!$D$10:$D$84),0)</f>
        <v>0</v>
      </c>
      <c r="J588" s="30">
        <f>IF(H588&lt;&gt;"",ROUND(H588*(1-F588-I588),2),IF(SETUP!$C$10&lt;&gt;"Y",0,IF(SUMIF(Accounts!A$10:A$84,C588,Accounts!Q$10:Q$84)=1,0,ROUND((D588-E588)*(1-F588-I588)/SETUP!$C$13,2))))</f>
        <v>0</v>
      </c>
      <c r="K588" s="14" t="str">
        <f>IF(SUM(C588:H588)=0,"",IF(T588=0,LOOKUP(C588,Accounts!$A$10:$A$84,Accounts!$B$10:$B$84),"Error!  Invalid Account Number"))</f>
        <v/>
      </c>
      <c r="L588" s="30">
        <f t="shared" si="56"/>
        <v>0</v>
      </c>
      <c r="M588" s="152">
        <f t="shared" si="59"/>
        <v>0</v>
      </c>
      <c r="N588" s="43"/>
      <c r="O588" s="92"/>
      <c r="P588" s="150"/>
      <c r="Q588" s="156">
        <f t="shared" si="61"/>
        <v>0</v>
      </c>
      <c r="R588" s="161">
        <f t="shared" si="58"/>
        <v>0</v>
      </c>
      <c r="S588" s="15">
        <f>SUMIF(Accounts!A$10:A$84,C588,Accounts!A$10:A$84)</f>
        <v>0</v>
      </c>
      <c r="T588" s="15">
        <f t="shared" si="60"/>
        <v>0</v>
      </c>
      <c r="U588" s="15">
        <f t="shared" si="57"/>
        <v>0</v>
      </c>
    </row>
    <row r="589" spans="1:21">
      <c r="A589" s="56"/>
      <c r="B589" s="3"/>
      <c r="C589" s="216"/>
      <c r="D589" s="102"/>
      <c r="E589" s="102"/>
      <c r="F589" s="103"/>
      <c r="G589" s="131"/>
      <c r="H589" s="2"/>
      <c r="I589" s="107">
        <f>IF(F589="",SUMIF(Accounts!$A$10:$A$84,C589,Accounts!$D$10:$D$84),0)</f>
        <v>0</v>
      </c>
      <c r="J589" s="30">
        <f>IF(H589&lt;&gt;"",ROUND(H589*(1-F589-I589),2),IF(SETUP!$C$10&lt;&gt;"Y",0,IF(SUMIF(Accounts!A$10:A$84,C589,Accounts!Q$10:Q$84)=1,0,ROUND((D589-E589)*(1-F589-I589)/SETUP!$C$13,2))))</f>
        <v>0</v>
      </c>
      <c r="K589" s="14" t="str">
        <f>IF(SUM(C589:H589)=0,"",IF(T589=0,LOOKUP(C589,Accounts!$A$10:$A$84,Accounts!$B$10:$B$84),"Error!  Invalid Account Number"))</f>
        <v/>
      </c>
      <c r="L589" s="30">
        <f t="shared" si="56"/>
        <v>0</v>
      </c>
      <c r="M589" s="152">
        <f t="shared" si="59"/>
        <v>0</v>
      </c>
      <c r="N589" s="43"/>
      <c r="O589" s="92"/>
      <c r="P589" s="150"/>
      <c r="Q589" s="156">
        <f t="shared" si="61"/>
        <v>0</v>
      </c>
      <c r="R589" s="161">
        <f t="shared" si="58"/>
        <v>0</v>
      </c>
      <c r="S589" s="15">
        <f>SUMIF(Accounts!A$10:A$84,C589,Accounts!A$10:A$84)</f>
        <v>0</v>
      </c>
      <c r="T589" s="15">
        <f t="shared" si="60"/>
        <v>0</v>
      </c>
      <c r="U589" s="15">
        <f t="shared" si="57"/>
        <v>0</v>
      </c>
    </row>
    <row r="590" spans="1:21">
      <c r="A590" s="56"/>
      <c r="B590" s="3"/>
      <c r="C590" s="216"/>
      <c r="D590" s="102"/>
      <c r="E590" s="102"/>
      <c r="F590" s="103"/>
      <c r="G590" s="131"/>
      <c r="H590" s="2"/>
      <c r="I590" s="107">
        <f>IF(F590="",SUMIF(Accounts!$A$10:$A$84,C590,Accounts!$D$10:$D$84),0)</f>
        <v>0</v>
      </c>
      <c r="J590" s="30">
        <f>IF(H590&lt;&gt;"",ROUND(H590*(1-F590-I590),2),IF(SETUP!$C$10&lt;&gt;"Y",0,IF(SUMIF(Accounts!A$10:A$84,C590,Accounts!Q$10:Q$84)=1,0,ROUND((D590-E590)*(1-F590-I590)/SETUP!$C$13,2))))</f>
        <v>0</v>
      </c>
      <c r="K590" s="14" t="str">
        <f>IF(SUM(C590:H590)=0,"",IF(T590=0,LOOKUP(C590,Accounts!$A$10:$A$84,Accounts!$B$10:$B$84),"Error!  Invalid Account Number"))</f>
        <v/>
      </c>
      <c r="L590" s="30">
        <f t="shared" si="56"/>
        <v>0</v>
      </c>
      <c r="M590" s="152">
        <f t="shared" si="59"/>
        <v>0</v>
      </c>
      <c r="N590" s="43"/>
      <c r="O590" s="92"/>
      <c r="P590" s="150"/>
      <c r="Q590" s="156">
        <f t="shared" si="61"/>
        <v>0</v>
      </c>
      <c r="R590" s="161">
        <f t="shared" si="58"/>
        <v>0</v>
      </c>
      <c r="S590" s="15">
        <f>SUMIF(Accounts!A$10:A$84,C590,Accounts!A$10:A$84)</f>
        <v>0</v>
      </c>
      <c r="T590" s="15">
        <f t="shared" si="60"/>
        <v>0</v>
      </c>
      <c r="U590" s="15">
        <f t="shared" si="57"/>
        <v>0</v>
      </c>
    </row>
    <row r="591" spans="1:21">
      <c r="A591" s="56"/>
      <c r="B591" s="3"/>
      <c r="C591" s="216"/>
      <c r="D591" s="102"/>
      <c r="E591" s="102"/>
      <c r="F591" s="103"/>
      <c r="G591" s="131"/>
      <c r="H591" s="2"/>
      <c r="I591" s="107">
        <f>IF(F591="",SUMIF(Accounts!$A$10:$A$84,C591,Accounts!$D$10:$D$84),0)</f>
        <v>0</v>
      </c>
      <c r="J591" s="30">
        <f>IF(H591&lt;&gt;"",ROUND(H591*(1-F591-I591),2),IF(SETUP!$C$10&lt;&gt;"Y",0,IF(SUMIF(Accounts!A$10:A$84,C591,Accounts!Q$10:Q$84)=1,0,ROUND((D591-E591)*(1-F591-I591)/SETUP!$C$13,2))))</f>
        <v>0</v>
      </c>
      <c r="K591" s="14" t="str">
        <f>IF(SUM(C591:H591)=0,"",IF(T591=0,LOOKUP(C591,Accounts!$A$10:$A$84,Accounts!$B$10:$B$84),"Error!  Invalid Account Number"))</f>
        <v/>
      </c>
      <c r="L591" s="30">
        <f t="shared" si="56"/>
        <v>0</v>
      </c>
      <c r="M591" s="152">
        <f t="shared" si="59"/>
        <v>0</v>
      </c>
      <c r="N591" s="43"/>
      <c r="O591" s="92"/>
      <c r="P591" s="150"/>
      <c r="Q591" s="156">
        <f t="shared" si="61"/>
        <v>0</v>
      </c>
      <c r="R591" s="161">
        <f t="shared" si="58"/>
        <v>0</v>
      </c>
      <c r="S591" s="15">
        <f>SUMIF(Accounts!A$10:A$84,C591,Accounts!A$10:A$84)</f>
        <v>0</v>
      </c>
      <c r="T591" s="15">
        <f t="shared" si="60"/>
        <v>0</v>
      </c>
      <c r="U591" s="15">
        <f t="shared" si="57"/>
        <v>0</v>
      </c>
    </row>
    <row r="592" spans="1:21">
      <c r="A592" s="56"/>
      <c r="B592" s="3"/>
      <c r="C592" s="216"/>
      <c r="D592" s="102"/>
      <c r="E592" s="102"/>
      <c r="F592" s="103"/>
      <c r="G592" s="131"/>
      <c r="H592" s="2"/>
      <c r="I592" s="107">
        <f>IF(F592="",SUMIF(Accounts!$A$10:$A$84,C592,Accounts!$D$10:$D$84),0)</f>
        <v>0</v>
      </c>
      <c r="J592" s="30">
        <f>IF(H592&lt;&gt;"",ROUND(H592*(1-F592-I592),2),IF(SETUP!$C$10&lt;&gt;"Y",0,IF(SUMIF(Accounts!A$10:A$84,C592,Accounts!Q$10:Q$84)=1,0,ROUND((D592-E592)*(1-F592-I592)/SETUP!$C$13,2))))</f>
        <v>0</v>
      </c>
      <c r="K592" s="14" t="str">
        <f>IF(SUM(C592:H592)=0,"",IF(T592=0,LOOKUP(C592,Accounts!$A$10:$A$84,Accounts!$B$10:$B$84),"Error!  Invalid Account Number"))</f>
        <v/>
      </c>
      <c r="L592" s="30">
        <f t="shared" si="56"/>
        <v>0</v>
      </c>
      <c r="M592" s="152">
        <f t="shared" si="59"/>
        <v>0</v>
      </c>
      <c r="N592" s="43"/>
      <c r="O592" s="92"/>
      <c r="P592" s="150"/>
      <c r="Q592" s="156">
        <f t="shared" si="61"/>
        <v>0</v>
      </c>
      <c r="R592" s="161">
        <f t="shared" si="58"/>
        <v>0</v>
      </c>
      <c r="S592" s="15">
        <f>SUMIF(Accounts!A$10:A$84,C592,Accounts!A$10:A$84)</f>
        <v>0</v>
      </c>
      <c r="T592" s="15">
        <f t="shared" si="60"/>
        <v>0</v>
      </c>
      <c r="U592" s="15">
        <f t="shared" si="57"/>
        <v>0</v>
      </c>
    </row>
    <row r="593" spans="1:21">
      <c r="A593" s="56"/>
      <c r="B593" s="3"/>
      <c r="C593" s="216"/>
      <c r="D593" s="102"/>
      <c r="E593" s="102"/>
      <c r="F593" s="103"/>
      <c r="G593" s="131"/>
      <c r="H593" s="2"/>
      <c r="I593" s="107">
        <f>IF(F593="",SUMIF(Accounts!$A$10:$A$84,C593,Accounts!$D$10:$D$84),0)</f>
        <v>0</v>
      </c>
      <c r="J593" s="30">
        <f>IF(H593&lt;&gt;"",ROUND(H593*(1-F593-I593),2),IF(SETUP!$C$10&lt;&gt;"Y",0,IF(SUMIF(Accounts!A$10:A$84,C593,Accounts!Q$10:Q$84)=1,0,ROUND((D593-E593)*(1-F593-I593)/SETUP!$C$13,2))))</f>
        <v>0</v>
      </c>
      <c r="K593" s="14" t="str">
        <f>IF(SUM(C593:H593)=0,"",IF(T593=0,LOOKUP(C593,Accounts!$A$10:$A$84,Accounts!$B$10:$B$84),"Error!  Invalid Account Number"))</f>
        <v/>
      </c>
      <c r="L593" s="30">
        <f t="shared" si="56"/>
        <v>0</v>
      </c>
      <c r="M593" s="152">
        <f t="shared" si="59"/>
        <v>0</v>
      </c>
      <c r="N593" s="43"/>
      <c r="O593" s="92"/>
      <c r="P593" s="150"/>
      <c r="Q593" s="156">
        <f t="shared" si="61"/>
        <v>0</v>
      </c>
      <c r="R593" s="161">
        <f t="shared" si="58"/>
        <v>0</v>
      </c>
      <c r="S593" s="15">
        <f>SUMIF(Accounts!A$10:A$84,C593,Accounts!A$10:A$84)</f>
        <v>0</v>
      </c>
      <c r="T593" s="15">
        <f t="shared" si="60"/>
        <v>0</v>
      </c>
      <c r="U593" s="15">
        <f t="shared" si="57"/>
        <v>0</v>
      </c>
    </row>
    <row r="594" spans="1:21">
      <c r="A594" s="56"/>
      <c r="B594" s="3"/>
      <c r="C594" s="216"/>
      <c r="D594" s="102"/>
      <c r="E594" s="102"/>
      <c r="F594" s="103"/>
      <c r="G594" s="131"/>
      <c r="H594" s="2"/>
      <c r="I594" s="107">
        <f>IF(F594="",SUMIF(Accounts!$A$10:$A$84,C594,Accounts!$D$10:$D$84),0)</f>
        <v>0</v>
      </c>
      <c r="J594" s="30">
        <f>IF(H594&lt;&gt;"",ROUND(H594*(1-F594-I594),2),IF(SETUP!$C$10&lt;&gt;"Y",0,IF(SUMIF(Accounts!A$10:A$84,C594,Accounts!Q$10:Q$84)=1,0,ROUND((D594-E594)*(1-F594-I594)/SETUP!$C$13,2))))</f>
        <v>0</v>
      </c>
      <c r="K594" s="14" t="str">
        <f>IF(SUM(C594:H594)=0,"",IF(T594=0,LOOKUP(C594,Accounts!$A$10:$A$84,Accounts!$B$10:$B$84),"Error!  Invalid Account Number"))</f>
        <v/>
      </c>
      <c r="L594" s="30">
        <f t="shared" si="56"/>
        <v>0</v>
      </c>
      <c r="M594" s="152">
        <f t="shared" si="59"/>
        <v>0</v>
      </c>
      <c r="N594" s="43"/>
      <c r="O594" s="92"/>
      <c r="P594" s="150"/>
      <c r="Q594" s="156">
        <f t="shared" si="61"/>
        <v>0</v>
      </c>
      <c r="R594" s="161">
        <f t="shared" si="58"/>
        <v>0</v>
      </c>
      <c r="S594" s="15">
        <f>SUMIF(Accounts!A$10:A$84,C594,Accounts!A$10:A$84)</f>
        <v>0</v>
      </c>
      <c r="T594" s="15">
        <f t="shared" si="60"/>
        <v>0</v>
      </c>
      <c r="U594" s="15">
        <f t="shared" si="57"/>
        <v>0</v>
      </c>
    </row>
    <row r="595" spans="1:21">
      <c r="A595" s="56"/>
      <c r="B595" s="3"/>
      <c r="C595" s="216"/>
      <c r="D595" s="102"/>
      <c r="E595" s="102"/>
      <c r="F595" s="103"/>
      <c r="G595" s="131"/>
      <c r="H595" s="2"/>
      <c r="I595" s="107">
        <f>IF(F595="",SUMIF(Accounts!$A$10:$A$84,C595,Accounts!$D$10:$D$84),0)</f>
        <v>0</v>
      </c>
      <c r="J595" s="30">
        <f>IF(H595&lt;&gt;"",ROUND(H595*(1-F595-I595),2),IF(SETUP!$C$10&lt;&gt;"Y",0,IF(SUMIF(Accounts!A$10:A$84,C595,Accounts!Q$10:Q$84)=1,0,ROUND((D595-E595)*(1-F595-I595)/SETUP!$C$13,2))))</f>
        <v>0</v>
      </c>
      <c r="K595" s="14" t="str">
        <f>IF(SUM(C595:H595)=0,"",IF(T595=0,LOOKUP(C595,Accounts!$A$10:$A$84,Accounts!$B$10:$B$84),"Error!  Invalid Account Number"))</f>
        <v/>
      </c>
      <c r="L595" s="30">
        <f t="shared" si="56"/>
        <v>0</v>
      </c>
      <c r="M595" s="152">
        <f t="shared" si="59"/>
        <v>0</v>
      </c>
      <c r="N595" s="43"/>
      <c r="O595" s="92"/>
      <c r="P595" s="150"/>
      <c r="Q595" s="156">
        <f t="shared" si="61"/>
        <v>0</v>
      </c>
      <c r="R595" s="161">
        <f t="shared" si="58"/>
        <v>0</v>
      </c>
      <c r="S595" s="15">
        <f>SUMIF(Accounts!A$10:A$84,C595,Accounts!A$10:A$84)</f>
        <v>0</v>
      </c>
      <c r="T595" s="15">
        <f t="shared" si="60"/>
        <v>0</v>
      </c>
      <c r="U595" s="15">
        <f t="shared" si="57"/>
        <v>0</v>
      </c>
    </row>
    <row r="596" spans="1:21">
      <c r="A596" s="56"/>
      <c r="B596" s="3"/>
      <c r="C596" s="216"/>
      <c r="D596" s="102"/>
      <c r="E596" s="102"/>
      <c r="F596" s="103"/>
      <c r="G596" s="131"/>
      <c r="H596" s="2"/>
      <c r="I596" s="107">
        <f>IF(F596="",SUMIF(Accounts!$A$10:$A$84,C596,Accounts!$D$10:$D$84),0)</f>
        <v>0</v>
      </c>
      <c r="J596" s="30">
        <f>IF(H596&lt;&gt;"",ROUND(H596*(1-F596-I596),2),IF(SETUP!$C$10&lt;&gt;"Y",0,IF(SUMIF(Accounts!A$10:A$84,C596,Accounts!Q$10:Q$84)=1,0,ROUND((D596-E596)*(1-F596-I596)/SETUP!$C$13,2))))</f>
        <v>0</v>
      </c>
      <c r="K596" s="14" t="str">
        <f>IF(SUM(C596:H596)=0,"",IF(T596=0,LOOKUP(C596,Accounts!$A$10:$A$84,Accounts!$B$10:$B$84),"Error!  Invalid Account Number"))</f>
        <v/>
      </c>
      <c r="L596" s="30">
        <f t="shared" si="56"/>
        <v>0</v>
      </c>
      <c r="M596" s="152">
        <f t="shared" si="59"/>
        <v>0</v>
      </c>
      <c r="N596" s="43"/>
      <c r="O596" s="92"/>
      <c r="P596" s="150"/>
      <c r="Q596" s="156">
        <f t="shared" si="61"/>
        <v>0</v>
      </c>
      <c r="R596" s="161">
        <f t="shared" si="58"/>
        <v>0</v>
      </c>
      <c r="S596" s="15">
        <f>SUMIF(Accounts!A$10:A$84,C596,Accounts!A$10:A$84)</f>
        <v>0</v>
      </c>
      <c r="T596" s="15">
        <f t="shared" si="60"/>
        <v>0</v>
      </c>
      <c r="U596" s="15">
        <f t="shared" si="57"/>
        <v>0</v>
      </c>
    </row>
    <row r="597" spans="1:21">
      <c r="A597" s="56"/>
      <c r="B597" s="3"/>
      <c r="C597" s="216"/>
      <c r="D597" s="102"/>
      <c r="E597" s="102"/>
      <c r="F597" s="103"/>
      <c r="G597" s="131"/>
      <c r="H597" s="2"/>
      <c r="I597" s="107">
        <f>IF(F597="",SUMIF(Accounts!$A$10:$A$84,C597,Accounts!$D$10:$D$84),0)</f>
        <v>0</v>
      </c>
      <c r="J597" s="30">
        <f>IF(H597&lt;&gt;"",ROUND(H597*(1-F597-I597),2),IF(SETUP!$C$10&lt;&gt;"Y",0,IF(SUMIF(Accounts!A$10:A$84,C597,Accounts!Q$10:Q$84)=1,0,ROUND((D597-E597)*(1-F597-I597)/SETUP!$C$13,2))))</f>
        <v>0</v>
      </c>
      <c r="K597" s="14" t="str">
        <f>IF(SUM(C597:H597)=0,"",IF(T597=0,LOOKUP(C597,Accounts!$A$10:$A$84,Accounts!$B$10:$B$84),"Error!  Invalid Account Number"))</f>
        <v/>
      </c>
      <c r="L597" s="30">
        <f t="shared" si="56"/>
        <v>0</v>
      </c>
      <c r="M597" s="152">
        <f t="shared" si="59"/>
        <v>0</v>
      </c>
      <c r="N597" s="43"/>
      <c r="O597" s="92"/>
      <c r="P597" s="150"/>
      <c r="Q597" s="156">
        <f t="shared" si="61"/>
        <v>0</v>
      </c>
      <c r="R597" s="161">
        <f t="shared" si="58"/>
        <v>0</v>
      </c>
      <c r="S597" s="15">
        <f>SUMIF(Accounts!A$10:A$84,C597,Accounts!A$10:A$84)</f>
        <v>0</v>
      </c>
      <c r="T597" s="15">
        <f t="shared" si="60"/>
        <v>0</v>
      </c>
      <c r="U597" s="15">
        <f t="shared" si="57"/>
        <v>0</v>
      </c>
    </row>
    <row r="598" spans="1:21">
      <c r="A598" s="56"/>
      <c r="B598" s="3"/>
      <c r="C598" s="216"/>
      <c r="D598" s="102"/>
      <c r="E598" s="102"/>
      <c r="F598" s="103"/>
      <c r="G598" s="131"/>
      <c r="H598" s="2"/>
      <c r="I598" s="107">
        <f>IF(F598="",SUMIF(Accounts!$A$10:$A$84,C598,Accounts!$D$10:$D$84),0)</f>
        <v>0</v>
      </c>
      <c r="J598" s="30">
        <f>IF(H598&lt;&gt;"",ROUND(H598*(1-F598-I598),2),IF(SETUP!$C$10&lt;&gt;"Y",0,IF(SUMIF(Accounts!A$10:A$84,C598,Accounts!Q$10:Q$84)=1,0,ROUND((D598-E598)*(1-F598-I598)/SETUP!$C$13,2))))</f>
        <v>0</v>
      </c>
      <c r="K598" s="14" t="str">
        <f>IF(SUM(C598:H598)=0,"",IF(T598=0,LOOKUP(C598,Accounts!$A$10:$A$84,Accounts!$B$10:$B$84),"Error!  Invalid Account Number"))</f>
        <v/>
      </c>
      <c r="L598" s="30">
        <f t="shared" si="56"/>
        <v>0</v>
      </c>
      <c r="M598" s="152">
        <f t="shared" si="59"/>
        <v>0</v>
      </c>
      <c r="N598" s="43"/>
      <c r="O598" s="92"/>
      <c r="P598" s="150"/>
      <c r="Q598" s="156">
        <f t="shared" si="61"/>
        <v>0</v>
      </c>
      <c r="R598" s="161">
        <f t="shared" si="58"/>
        <v>0</v>
      </c>
      <c r="S598" s="15">
        <f>SUMIF(Accounts!A$10:A$84,C598,Accounts!A$10:A$84)</f>
        <v>0</v>
      </c>
      <c r="T598" s="15">
        <f t="shared" si="60"/>
        <v>0</v>
      </c>
      <c r="U598" s="15">
        <f t="shared" si="57"/>
        <v>0</v>
      </c>
    </row>
    <row r="599" spans="1:21">
      <c r="A599" s="56"/>
      <c r="B599" s="3"/>
      <c r="C599" s="216"/>
      <c r="D599" s="102"/>
      <c r="E599" s="102"/>
      <c r="F599" s="103"/>
      <c r="G599" s="131"/>
      <c r="H599" s="2"/>
      <c r="I599" s="107">
        <f>IF(F599="",SUMIF(Accounts!$A$10:$A$84,C599,Accounts!$D$10:$D$84),0)</f>
        <v>0</v>
      </c>
      <c r="J599" s="30">
        <f>IF(H599&lt;&gt;"",ROUND(H599*(1-F599-I599),2),IF(SETUP!$C$10&lt;&gt;"Y",0,IF(SUMIF(Accounts!A$10:A$84,C599,Accounts!Q$10:Q$84)=1,0,ROUND((D599-E599)*(1-F599-I599)/SETUP!$C$13,2))))</f>
        <v>0</v>
      </c>
      <c r="K599" s="14" t="str">
        <f>IF(SUM(C599:H599)=0,"",IF(T599=0,LOOKUP(C599,Accounts!$A$10:$A$84,Accounts!$B$10:$B$84),"Error!  Invalid Account Number"))</f>
        <v/>
      </c>
      <c r="L599" s="30">
        <f t="shared" si="56"/>
        <v>0</v>
      </c>
      <c r="M599" s="152">
        <f t="shared" si="59"/>
        <v>0</v>
      </c>
      <c r="N599" s="43"/>
      <c r="O599" s="92"/>
      <c r="P599" s="150"/>
      <c r="Q599" s="156">
        <f t="shared" si="61"/>
        <v>0</v>
      </c>
      <c r="R599" s="161">
        <f t="shared" si="58"/>
        <v>0</v>
      </c>
      <c r="S599" s="15">
        <f>SUMIF(Accounts!A$10:A$84,C599,Accounts!A$10:A$84)</f>
        <v>0</v>
      </c>
      <c r="T599" s="15">
        <f t="shared" si="60"/>
        <v>0</v>
      </c>
      <c r="U599" s="15">
        <f t="shared" si="57"/>
        <v>0</v>
      </c>
    </row>
    <row r="600" spans="1:21">
      <c r="A600" s="56"/>
      <c r="B600" s="3"/>
      <c r="C600" s="216"/>
      <c r="D600" s="102"/>
      <c r="E600" s="102"/>
      <c r="F600" s="103"/>
      <c r="G600" s="131"/>
      <c r="H600" s="2"/>
      <c r="I600" s="107">
        <f>IF(F600="",SUMIF(Accounts!$A$10:$A$84,C600,Accounts!$D$10:$D$84),0)</f>
        <v>0</v>
      </c>
      <c r="J600" s="30">
        <f>IF(H600&lt;&gt;"",ROUND(H600*(1-F600-I600),2),IF(SETUP!$C$10&lt;&gt;"Y",0,IF(SUMIF(Accounts!A$10:A$84,C600,Accounts!Q$10:Q$84)=1,0,ROUND((D600-E600)*(1-F600-I600)/SETUP!$C$13,2))))</f>
        <v>0</v>
      </c>
      <c r="K600" s="14" t="str">
        <f>IF(SUM(C600:H600)=0,"",IF(T600=0,LOOKUP(C600,Accounts!$A$10:$A$84,Accounts!$B$10:$B$84),"Error!  Invalid Account Number"))</f>
        <v/>
      </c>
      <c r="L600" s="30">
        <f t="shared" si="56"/>
        <v>0</v>
      </c>
      <c r="M600" s="152">
        <f t="shared" si="59"/>
        <v>0</v>
      </c>
      <c r="N600" s="43"/>
      <c r="O600" s="92"/>
      <c r="P600" s="150"/>
      <c r="Q600" s="156">
        <f t="shared" si="61"/>
        <v>0</v>
      </c>
      <c r="R600" s="161">
        <f t="shared" si="58"/>
        <v>0</v>
      </c>
      <c r="S600" s="15">
        <f>SUMIF(Accounts!A$10:A$84,C600,Accounts!A$10:A$84)</f>
        <v>0</v>
      </c>
      <c r="T600" s="15">
        <f t="shared" si="60"/>
        <v>0</v>
      </c>
      <c r="U600" s="15">
        <f t="shared" si="57"/>
        <v>0</v>
      </c>
    </row>
    <row r="601" spans="1:21">
      <c r="A601" s="56"/>
      <c r="B601" s="3"/>
      <c r="C601" s="216"/>
      <c r="D601" s="102"/>
      <c r="E601" s="102"/>
      <c r="F601" s="103"/>
      <c r="G601" s="131"/>
      <c r="H601" s="2"/>
      <c r="I601" s="107">
        <f>IF(F601="",SUMIF(Accounts!$A$10:$A$84,C601,Accounts!$D$10:$D$84),0)</f>
        <v>0</v>
      </c>
      <c r="J601" s="30">
        <f>IF(H601&lt;&gt;"",ROUND(H601*(1-F601-I601),2),IF(SETUP!$C$10&lt;&gt;"Y",0,IF(SUMIF(Accounts!A$10:A$84,C601,Accounts!Q$10:Q$84)=1,0,ROUND((D601-E601)*(1-F601-I601)/SETUP!$C$13,2))))</f>
        <v>0</v>
      </c>
      <c r="K601" s="14" t="str">
        <f>IF(SUM(C601:H601)=0,"",IF(T601=0,LOOKUP(C601,Accounts!$A$10:$A$84,Accounts!$B$10:$B$84),"Error!  Invalid Account Number"))</f>
        <v/>
      </c>
      <c r="L601" s="30">
        <f t="shared" si="56"/>
        <v>0</v>
      </c>
      <c r="M601" s="152">
        <f t="shared" si="59"/>
        <v>0</v>
      </c>
      <c r="N601" s="43"/>
      <c r="O601" s="92"/>
      <c r="P601" s="150"/>
      <c r="Q601" s="156">
        <f t="shared" si="61"/>
        <v>0</v>
      </c>
      <c r="R601" s="161">
        <f t="shared" si="58"/>
        <v>0</v>
      </c>
      <c r="S601" s="15">
        <f>SUMIF(Accounts!A$10:A$84,C601,Accounts!A$10:A$84)</f>
        <v>0</v>
      </c>
      <c r="T601" s="15">
        <f t="shared" si="60"/>
        <v>0</v>
      </c>
      <c r="U601" s="15">
        <f t="shared" si="57"/>
        <v>0</v>
      </c>
    </row>
    <row r="602" spans="1:21">
      <c r="A602" s="56"/>
      <c r="B602" s="3"/>
      <c r="C602" s="216"/>
      <c r="D602" s="102"/>
      <c r="E602" s="102"/>
      <c r="F602" s="103"/>
      <c r="G602" s="131"/>
      <c r="H602" s="2"/>
      <c r="I602" s="107">
        <f>IF(F602="",SUMIF(Accounts!$A$10:$A$84,C602,Accounts!$D$10:$D$84),0)</f>
        <v>0</v>
      </c>
      <c r="J602" s="30">
        <f>IF(H602&lt;&gt;"",ROUND(H602*(1-F602-I602),2),IF(SETUP!$C$10&lt;&gt;"Y",0,IF(SUMIF(Accounts!A$10:A$84,C602,Accounts!Q$10:Q$84)=1,0,ROUND((D602-E602)*(1-F602-I602)/SETUP!$C$13,2))))</f>
        <v>0</v>
      </c>
      <c r="K602" s="14" t="str">
        <f>IF(SUM(C602:H602)=0,"",IF(T602=0,LOOKUP(C602,Accounts!$A$10:$A$84,Accounts!$B$10:$B$84),"Error!  Invalid Account Number"))</f>
        <v/>
      </c>
      <c r="L602" s="30">
        <f t="shared" si="56"/>
        <v>0</v>
      </c>
      <c r="M602" s="152">
        <f t="shared" si="59"/>
        <v>0</v>
      </c>
      <c r="N602" s="43"/>
      <c r="O602" s="92"/>
      <c r="P602" s="150"/>
      <c r="Q602" s="156">
        <f t="shared" si="61"/>
        <v>0</v>
      </c>
      <c r="R602" s="161">
        <f t="shared" si="58"/>
        <v>0</v>
      </c>
      <c r="S602" s="15">
        <f>SUMIF(Accounts!A$10:A$84,C602,Accounts!A$10:A$84)</f>
        <v>0</v>
      </c>
      <c r="T602" s="15">
        <f t="shared" si="60"/>
        <v>0</v>
      </c>
      <c r="U602" s="15">
        <f t="shared" si="57"/>
        <v>0</v>
      </c>
    </row>
    <row r="603" spans="1:21">
      <c r="A603" s="56"/>
      <c r="B603" s="3"/>
      <c r="C603" s="216"/>
      <c r="D603" s="102"/>
      <c r="E603" s="102"/>
      <c r="F603" s="103"/>
      <c r="G603" s="131"/>
      <c r="H603" s="2"/>
      <c r="I603" s="107">
        <f>IF(F603="",SUMIF(Accounts!$A$10:$A$84,C603,Accounts!$D$10:$D$84),0)</f>
        <v>0</v>
      </c>
      <c r="J603" s="30">
        <f>IF(H603&lt;&gt;"",ROUND(H603*(1-F603-I603),2),IF(SETUP!$C$10&lt;&gt;"Y",0,IF(SUMIF(Accounts!A$10:A$84,C603,Accounts!Q$10:Q$84)=1,0,ROUND((D603-E603)*(1-F603-I603)/SETUP!$C$13,2))))</f>
        <v>0</v>
      </c>
      <c r="K603" s="14" t="str">
        <f>IF(SUM(C603:H603)=0,"",IF(T603=0,LOOKUP(C603,Accounts!$A$10:$A$84,Accounts!$B$10:$B$84),"Error!  Invalid Account Number"))</f>
        <v/>
      </c>
      <c r="L603" s="30">
        <f t="shared" si="56"/>
        <v>0</v>
      </c>
      <c r="M603" s="152">
        <f t="shared" si="59"/>
        <v>0</v>
      </c>
      <c r="N603" s="43"/>
      <c r="O603" s="92"/>
      <c r="P603" s="150"/>
      <c r="Q603" s="156">
        <f t="shared" si="61"/>
        <v>0</v>
      </c>
      <c r="R603" s="161">
        <f t="shared" si="58"/>
        <v>0</v>
      </c>
      <c r="S603" s="15">
        <f>SUMIF(Accounts!A$10:A$84,C603,Accounts!A$10:A$84)</f>
        <v>0</v>
      </c>
      <c r="T603" s="15">
        <f t="shared" si="60"/>
        <v>0</v>
      </c>
      <c r="U603" s="15">
        <f t="shared" si="57"/>
        <v>0</v>
      </c>
    </row>
    <row r="604" spans="1:21">
      <c r="A604" s="56"/>
      <c r="B604" s="3"/>
      <c r="C604" s="216"/>
      <c r="D604" s="102"/>
      <c r="E604" s="102"/>
      <c r="F604" s="103"/>
      <c r="G604" s="131"/>
      <c r="H604" s="2"/>
      <c r="I604" s="107">
        <f>IF(F604="",SUMIF(Accounts!$A$10:$A$84,C604,Accounts!$D$10:$D$84),0)</f>
        <v>0</v>
      </c>
      <c r="J604" s="30">
        <f>IF(H604&lt;&gt;"",ROUND(H604*(1-F604-I604),2),IF(SETUP!$C$10&lt;&gt;"Y",0,IF(SUMIF(Accounts!A$10:A$84,C604,Accounts!Q$10:Q$84)=1,0,ROUND((D604-E604)*(1-F604-I604)/SETUP!$C$13,2))))</f>
        <v>0</v>
      </c>
      <c r="K604" s="14" t="str">
        <f>IF(SUM(C604:H604)=0,"",IF(T604=0,LOOKUP(C604,Accounts!$A$10:$A$84,Accounts!$B$10:$B$84),"Error!  Invalid Account Number"))</f>
        <v/>
      </c>
      <c r="L604" s="30">
        <f t="shared" si="56"/>
        <v>0</v>
      </c>
      <c r="M604" s="152">
        <f t="shared" si="59"/>
        <v>0</v>
      </c>
      <c r="N604" s="43"/>
      <c r="O604" s="92"/>
      <c r="P604" s="150"/>
      <c r="Q604" s="156">
        <f t="shared" si="61"/>
        <v>0</v>
      </c>
      <c r="R604" s="161">
        <f t="shared" si="58"/>
        <v>0</v>
      </c>
      <c r="S604" s="15">
        <f>SUMIF(Accounts!A$10:A$84,C604,Accounts!A$10:A$84)</f>
        <v>0</v>
      </c>
      <c r="T604" s="15">
        <f t="shared" si="60"/>
        <v>0</v>
      </c>
      <c r="U604" s="15">
        <f t="shared" si="57"/>
        <v>0</v>
      </c>
    </row>
    <row r="605" spans="1:21">
      <c r="A605" s="56"/>
      <c r="B605" s="3"/>
      <c r="C605" s="216"/>
      <c r="D605" s="102"/>
      <c r="E605" s="102"/>
      <c r="F605" s="103"/>
      <c r="G605" s="131"/>
      <c r="H605" s="2"/>
      <c r="I605" s="107">
        <f>IF(F605="",SUMIF(Accounts!$A$10:$A$84,C605,Accounts!$D$10:$D$84),0)</f>
        <v>0</v>
      </c>
      <c r="J605" s="30">
        <f>IF(H605&lt;&gt;"",ROUND(H605*(1-F605-I605),2),IF(SETUP!$C$10&lt;&gt;"Y",0,IF(SUMIF(Accounts!A$10:A$84,C605,Accounts!Q$10:Q$84)=1,0,ROUND((D605-E605)*(1-F605-I605)/SETUP!$C$13,2))))</f>
        <v>0</v>
      </c>
      <c r="K605" s="14" t="str">
        <f>IF(SUM(C605:H605)=0,"",IF(T605=0,LOOKUP(C605,Accounts!$A$10:$A$84,Accounts!$B$10:$B$84),"Error!  Invalid Account Number"))</f>
        <v/>
      </c>
      <c r="L605" s="30">
        <f t="shared" si="56"/>
        <v>0</v>
      </c>
      <c r="M605" s="152">
        <f t="shared" si="59"/>
        <v>0</v>
      </c>
      <c r="N605" s="43"/>
      <c r="O605" s="92"/>
      <c r="P605" s="150"/>
      <c r="Q605" s="156">
        <f t="shared" si="61"/>
        <v>0</v>
      </c>
      <c r="R605" s="161">
        <f t="shared" si="58"/>
        <v>0</v>
      </c>
      <c r="S605" s="15">
        <f>SUMIF(Accounts!A$10:A$84,C605,Accounts!A$10:A$84)</f>
        <v>0</v>
      </c>
      <c r="T605" s="15">
        <f t="shared" si="60"/>
        <v>0</v>
      </c>
      <c r="U605" s="15">
        <f t="shared" si="57"/>
        <v>0</v>
      </c>
    </row>
    <row r="606" spans="1:21">
      <c r="A606" s="56"/>
      <c r="B606" s="3"/>
      <c r="C606" s="216"/>
      <c r="D606" s="102"/>
      <c r="E606" s="102"/>
      <c r="F606" s="103"/>
      <c r="G606" s="131"/>
      <c r="H606" s="2"/>
      <c r="I606" s="107">
        <f>IF(F606="",SUMIF(Accounts!$A$10:$A$84,C606,Accounts!$D$10:$D$84),0)</f>
        <v>0</v>
      </c>
      <c r="J606" s="30">
        <f>IF(H606&lt;&gt;"",ROUND(H606*(1-F606-I606),2),IF(SETUP!$C$10&lt;&gt;"Y",0,IF(SUMIF(Accounts!A$10:A$84,C606,Accounts!Q$10:Q$84)=1,0,ROUND((D606-E606)*(1-F606-I606)/SETUP!$C$13,2))))</f>
        <v>0</v>
      </c>
      <c r="K606" s="14" t="str">
        <f>IF(SUM(C606:H606)=0,"",IF(T606=0,LOOKUP(C606,Accounts!$A$10:$A$84,Accounts!$B$10:$B$84),"Error!  Invalid Account Number"))</f>
        <v/>
      </c>
      <c r="L606" s="30">
        <f t="shared" si="56"/>
        <v>0</v>
      </c>
      <c r="M606" s="152">
        <f t="shared" si="59"/>
        <v>0</v>
      </c>
      <c r="N606" s="43"/>
      <c r="O606" s="92"/>
      <c r="P606" s="150"/>
      <c r="Q606" s="156">
        <f t="shared" si="61"/>
        <v>0</v>
      </c>
      <c r="R606" s="161">
        <f t="shared" si="58"/>
        <v>0</v>
      </c>
      <c r="S606" s="15">
        <f>SUMIF(Accounts!A$10:A$84,C606,Accounts!A$10:A$84)</f>
        <v>0</v>
      </c>
      <c r="T606" s="15">
        <f t="shared" si="60"/>
        <v>0</v>
      </c>
      <c r="U606" s="15">
        <f t="shared" si="57"/>
        <v>0</v>
      </c>
    </row>
    <row r="607" spans="1:21">
      <c r="A607" s="56"/>
      <c r="B607" s="3"/>
      <c r="C607" s="216"/>
      <c r="D607" s="102"/>
      <c r="E607" s="102"/>
      <c r="F607" s="103"/>
      <c r="G607" s="131"/>
      <c r="H607" s="2"/>
      <c r="I607" s="107">
        <f>IF(F607="",SUMIF(Accounts!$A$10:$A$84,C607,Accounts!$D$10:$D$84),0)</f>
        <v>0</v>
      </c>
      <c r="J607" s="30">
        <f>IF(H607&lt;&gt;"",ROUND(H607*(1-F607-I607),2),IF(SETUP!$C$10&lt;&gt;"Y",0,IF(SUMIF(Accounts!A$10:A$84,C607,Accounts!Q$10:Q$84)=1,0,ROUND((D607-E607)*(1-F607-I607)/SETUP!$C$13,2))))</f>
        <v>0</v>
      </c>
      <c r="K607" s="14" t="str">
        <f>IF(SUM(C607:H607)=0,"",IF(T607=0,LOOKUP(C607,Accounts!$A$10:$A$84,Accounts!$B$10:$B$84),"Error!  Invalid Account Number"))</f>
        <v/>
      </c>
      <c r="L607" s="30">
        <f t="shared" si="56"/>
        <v>0</v>
      </c>
      <c r="M607" s="152">
        <f t="shared" si="59"/>
        <v>0</v>
      </c>
      <c r="N607" s="43"/>
      <c r="O607" s="92"/>
      <c r="P607" s="150"/>
      <c r="Q607" s="156">
        <f t="shared" si="61"/>
        <v>0</v>
      </c>
      <c r="R607" s="161">
        <f t="shared" si="58"/>
        <v>0</v>
      </c>
      <c r="S607" s="15">
        <f>SUMIF(Accounts!A$10:A$84,C607,Accounts!A$10:A$84)</f>
        <v>0</v>
      </c>
      <c r="T607" s="15">
        <f t="shared" si="60"/>
        <v>0</v>
      </c>
      <c r="U607" s="15">
        <f t="shared" si="57"/>
        <v>0</v>
      </c>
    </row>
    <row r="608" spans="1:21">
      <c r="A608" s="56"/>
      <c r="B608" s="3"/>
      <c r="C608" s="216"/>
      <c r="D608" s="102"/>
      <c r="E608" s="102"/>
      <c r="F608" s="103"/>
      <c r="G608" s="131"/>
      <c r="H608" s="2"/>
      <c r="I608" s="107">
        <f>IF(F608="",SUMIF(Accounts!$A$10:$A$84,C608,Accounts!$D$10:$D$84),0)</f>
        <v>0</v>
      </c>
      <c r="J608" s="30">
        <f>IF(H608&lt;&gt;"",ROUND(H608*(1-F608-I608),2),IF(SETUP!$C$10&lt;&gt;"Y",0,IF(SUMIF(Accounts!A$10:A$84,C608,Accounts!Q$10:Q$84)=1,0,ROUND((D608-E608)*(1-F608-I608)/SETUP!$C$13,2))))</f>
        <v>0</v>
      </c>
      <c r="K608" s="14" t="str">
        <f>IF(SUM(C608:H608)=0,"",IF(T608=0,LOOKUP(C608,Accounts!$A$10:$A$84,Accounts!$B$10:$B$84),"Error!  Invalid Account Number"))</f>
        <v/>
      </c>
      <c r="L608" s="30">
        <f t="shared" si="56"/>
        <v>0</v>
      </c>
      <c r="M608" s="152">
        <f t="shared" si="59"/>
        <v>0</v>
      </c>
      <c r="N608" s="43"/>
      <c r="O608" s="92"/>
      <c r="P608" s="150"/>
      <c r="Q608" s="156">
        <f t="shared" si="61"/>
        <v>0</v>
      </c>
      <c r="R608" s="161">
        <f t="shared" si="58"/>
        <v>0</v>
      </c>
      <c r="S608" s="15">
        <f>SUMIF(Accounts!A$10:A$84,C608,Accounts!A$10:A$84)</f>
        <v>0</v>
      </c>
      <c r="T608" s="15">
        <f t="shared" si="60"/>
        <v>0</v>
      </c>
      <c r="U608" s="15">
        <f t="shared" si="57"/>
        <v>0</v>
      </c>
    </row>
    <row r="609" spans="1:21">
      <c r="A609" s="28"/>
      <c r="B609" s="18"/>
      <c r="C609" s="17"/>
      <c r="D609" s="18"/>
      <c r="E609" s="18"/>
      <c r="F609" s="31"/>
      <c r="G609" s="211"/>
      <c r="H609" s="18"/>
      <c r="I609" s="17"/>
      <c r="J609" s="17"/>
      <c r="K609" s="17"/>
      <c r="L609" s="18"/>
      <c r="M609" s="153"/>
      <c r="N609" s="4"/>
      <c r="O609" s="92"/>
      <c r="P609" s="92"/>
      <c r="Q609" s="157"/>
      <c r="R609" s="162"/>
      <c r="S609" s="18"/>
      <c r="T609" s="18"/>
      <c r="U609" s="15">
        <f t="shared" si="57"/>
        <v>0</v>
      </c>
    </row>
    <row r="610" spans="1:21">
      <c r="A610" s="28"/>
      <c r="B610" s="18"/>
      <c r="C610" s="17"/>
      <c r="D610" s="18"/>
      <c r="E610" s="18"/>
      <c r="F610" s="31"/>
      <c r="G610" s="18"/>
      <c r="H610" s="18"/>
      <c r="I610" s="17"/>
      <c r="J610" s="17"/>
      <c r="K610" s="17"/>
      <c r="L610" s="18"/>
      <c r="M610" s="153"/>
      <c r="N610" s="4"/>
      <c r="O610" s="92"/>
      <c r="P610" s="92"/>
      <c r="Q610" s="157"/>
      <c r="R610" s="162"/>
      <c r="S610" s="18"/>
      <c r="T610" s="18"/>
      <c r="U610" s="15">
        <f t="shared" si="57"/>
        <v>0</v>
      </c>
    </row>
    <row r="611" spans="1:21">
      <c r="A611" s="17"/>
      <c r="B611" s="90" t="s">
        <v>88</v>
      </c>
      <c r="C611" s="217">
        <f>SETUP!C15</f>
        <v>503</v>
      </c>
      <c r="D611" s="30">
        <f>-SUMIF($G$8:$G$610,"NA",D8:D610)</f>
        <v>0</v>
      </c>
      <c r="E611" s="30">
        <f>-SUMIF($G$8:$G$610,"NA",E8:E610)</f>
        <v>0</v>
      </c>
      <c r="F611" s="31"/>
      <c r="G611" s="18"/>
      <c r="H611" s="18"/>
      <c r="I611" s="18"/>
      <c r="J611" s="18"/>
      <c r="K611" s="14" t="str">
        <f>IF(SUM(C611:H611)=0,"",IF(T611=0,LOOKUP(C611,Accounts!$A$10:$A$84,Accounts!$B$10:$B$84),"Error!  Invalid Account Number"))</f>
        <v>Drawings for Personal Use</v>
      </c>
      <c r="L611" s="13">
        <f>-SUMIF($G8:$G610,"NA",D8:D610)+SUMIF($G8:$G610,"NA",E8:E610)</f>
        <v>0</v>
      </c>
      <c r="M611" s="153"/>
      <c r="N611" s="16"/>
      <c r="O611" s="92"/>
      <c r="P611" s="92"/>
      <c r="Q611" s="157"/>
      <c r="R611" s="162"/>
      <c r="S611" s="15">
        <f>SUMIF(Accounts!A$10:A$84,C611,Accounts!A$10:A$84)</f>
        <v>503</v>
      </c>
      <c r="T611" s="15">
        <f t="shared" ref="T611:T614" si="62">IF(AND(SUM(D611:H611)&lt;&gt;0,C611=0),1,IF(S611=C611,0,1))</f>
        <v>0</v>
      </c>
      <c r="U611" s="212"/>
    </row>
    <row r="612" spans="1:21" ht="13.5" thickBot="1">
      <c r="A612" s="28"/>
      <c r="B612" s="90" t="s">
        <v>44</v>
      </c>
      <c r="C612" s="217">
        <f>SETUP!C15</f>
        <v>503</v>
      </c>
      <c r="D612" s="20"/>
      <c r="E612" s="20"/>
      <c r="F612" s="42"/>
      <c r="G612" s="20"/>
      <c r="H612" s="20"/>
      <c r="I612" s="20"/>
      <c r="J612" s="20"/>
      <c r="K612" s="14" t="str">
        <f>IF(SUM(C612:H612)=0,"",IF(T612=0,LOOKUP(C612,Accounts!$A$10:$A$84,Accounts!$B$10:$B$84),"Error!  Invalid Account Number"))</f>
        <v>Drawings for Personal Use</v>
      </c>
      <c r="L612" s="13">
        <f>M612</f>
        <v>0</v>
      </c>
      <c r="M612" s="154">
        <f>SUM(M8:M609)</f>
        <v>0</v>
      </c>
      <c r="N612" s="16"/>
      <c r="O612" s="92"/>
      <c r="P612" s="150"/>
      <c r="Q612" s="158"/>
      <c r="R612" s="163"/>
      <c r="S612" s="15">
        <f>SUMIF(Accounts!A$10:A$84,C612,Accounts!A$10:A$84)</f>
        <v>503</v>
      </c>
      <c r="T612" s="15">
        <f t="shared" si="62"/>
        <v>0</v>
      </c>
      <c r="U612" s="212"/>
    </row>
    <row r="613" spans="1:21" ht="13.5" thickTop="1">
      <c r="A613" s="17"/>
      <c r="B613" s="18"/>
      <c r="C613" s="217">
        <v>815</v>
      </c>
      <c r="D613" s="18"/>
      <c r="E613" s="18"/>
      <c r="F613" s="31"/>
      <c r="G613" s="18"/>
      <c r="H613" s="18"/>
      <c r="I613" s="18"/>
      <c r="J613" s="18"/>
      <c r="K613" s="14" t="str">
        <f>IF(SUM(C613:H613)=0,"",IF(T613=0,LOOKUP(C613,Accounts!$A$10:$A$84,Accounts!$B$10:$B$84),"Error!  Invalid Account Number"))</f>
        <v>GST Paid to / (Recovered from) ATO</v>
      </c>
      <c r="L613" s="13">
        <f>-Q615+R615</f>
        <v>0</v>
      </c>
      <c r="M613" s="91"/>
      <c r="N613" s="16"/>
      <c r="O613" s="92"/>
      <c r="P613" s="92"/>
      <c r="Q613" s="157"/>
      <c r="R613" s="162"/>
      <c r="S613" s="15">
        <f>SUMIF(Accounts!A$10:A$84,C613,Accounts!A$10:A$84)</f>
        <v>815</v>
      </c>
      <c r="T613" s="15">
        <f t="shared" si="62"/>
        <v>0</v>
      </c>
      <c r="U613" s="212"/>
    </row>
    <row r="614" spans="1:21">
      <c r="A614" s="19"/>
      <c r="B614" s="45"/>
      <c r="C614" s="217">
        <f>SETUP!C17</f>
        <v>641</v>
      </c>
      <c r="D614" s="13">
        <f>-SUM(D8:D610)-D611</f>
        <v>0</v>
      </c>
      <c r="E614" s="13">
        <f>-SUM(E8:E610)-E611</f>
        <v>0</v>
      </c>
      <c r="F614" s="42"/>
      <c r="G614" s="20"/>
      <c r="H614" s="20"/>
      <c r="I614" s="20"/>
      <c r="J614" s="20"/>
      <c r="K614" s="14" t="str">
        <f>IF(SUM(C614:H614)=0,"",IF(T614=0,LOOKUP(C614,Accounts!$A$10:$A$84,Accounts!$B$10:$B$84),"Error!  Invalid Account Number"))</f>
        <v>Bank Account</v>
      </c>
      <c r="L614" s="13">
        <f>-SUM(D8:D610)+SUM(E8:E610)-L611</f>
        <v>0</v>
      </c>
      <c r="M614" s="91"/>
      <c r="N614" s="16"/>
      <c r="O614" s="92"/>
      <c r="P614" s="150"/>
      <c r="Q614" s="158"/>
      <c r="R614" s="163"/>
      <c r="S614" s="15">
        <f>SUMIF(Accounts!A$10:A$84,C614,Accounts!A$10:A$84)</f>
        <v>641</v>
      </c>
      <c r="T614" s="15">
        <f t="shared" si="62"/>
        <v>0</v>
      </c>
      <c r="U614" s="212"/>
    </row>
    <row r="615" spans="1:21" ht="13.5" thickBot="1">
      <c r="A615" s="22"/>
      <c r="B615" s="25"/>
      <c r="C615" s="23"/>
      <c r="D615" s="24">
        <f>SUM(D8:D614)</f>
        <v>0</v>
      </c>
      <c r="E615" s="24">
        <f>SUM(E8:E614)</f>
        <v>0</v>
      </c>
      <c r="F615" s="24"/>
      <c r="G615" s="24"/>
      <c r="H615" s="24"/>
      <c r="I615" s="24"/>
      <c r="J615" s="24"/>
      <c r="K615" s="26"/>
      <c r="L615" s="24">
        <f>SUM(L8:L614)</f>
        <v>0</v>
      </c>
      <c r="M615" s="92"/>
      <c r="N615" s="16"/>
      <c r="O615" s="92"/>
      <c r="P615" s="150"/>
      <c r="Q615" s="159">
        <f>SUM(Q8:Q610)</f>
        <v>0</v>
      </c>
      <c r="R615" s="44">
        <f>SUM(R8:R610)</f>
        <v>0</v>
      </c>
      <c r="S615" s="21"/>
      <c r="T615" s="36">
        <f>SUM(T8:T614)</f>
        <v>0</v>
      </c>
      <c r="U615" s="36">
        <f>SUM(U8:U614)</f>
        <v>0</v>
      </c>
    </row>
    <row r="616" spans="1:21" ht="13.5" thickTop="1">
      <c r="B616" s="4"/>
      <c r="C616" s="29" t="s">
        <v>26</v>
      </c>
      <c r="D616" s="213">
        <f>IF(ROUND(D615,2)=0,0,1)</f>
        <v>0</v>
      </c>
      <c r="E616" s="213">
        <f>IF(ROUND(E615,2)=0,0,1)</f>
        <v>0</v>
      </c>
      <c r="F616" s="214"/>
      <c r="G616" s="27"/>
      <c r="H616" s="4"/>
      <c r="I616" s="4"/>
      <c r="J616" s="4"/>
      <c r="K616" s="4"/>
      <c r="L616" s="37">
        <f>IF(ROUND(L615,2)=0,0,1)</f>
        <v>0</v>
      </c>
      <c r="M616" s="4"/>
      <c r="N616" s="4"/>
      <c r="O616" s="92"/>
      <c r="P616" s="92"/>
      <c r="Q616" s="4"/>
      <c r="R616" s="4"/>
      <c r="S616" s="4"/>
      <c r="T616" s="4"/>
    </row>
    <row r="617" spans="1:2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92"/>
      <c r="P617" s="92"/>
      <c r="Q617" s="4"/>
      <c r="R617" s="4"/>
      <c r="S617" s="4"/>
      <c r="T617" s="4"/>
    </row>
    <row r="618" spans="1:2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1">
      <c r="A621" s="4"/>
      <c r="B621" s="191" t="s">
        <v>138</v>
      </c>
      <c r="C621" s="192"/>
      <c r="D621" s="193">
        <f>SUMIF(G8:G610,"",D8:D610)</f>
        <v>0</v>
      </c>
      <c r="E621" s="193">
        <f>SUMIF(G8:G610,"",E8:E610)</f>
        <v>0</v>
      </c>
      <c r="F621" s="4"/>
      <c r="G621" s="4"/>
      <c r="H621" s="4"/>
      <c r="I621" s="4"/>
      <c r="J621" s="4"/>
      <c r="K621" s="29"/>
      <c r="L621" s="13"/>
      <c r="M621" s="4"/>
      <c r="N621" s="4"/>
      <c r="O621" s="4"/>
      <c r="P621" s="4"/>
      <c r="Q621" s="4"/>
      <c r="R621" s="4"/>
      <c r="S621" s="4"/>
      <c r="T621" s="4"/>
    </row>
    <row r="622" spans="1:2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9"/>
      <c r="L622" s="4"/>
      <c r="M622" s="4"/>
      <c r="N622" s="4"/>
      <c r="O622" s="4"/>
      <c r="P622" s="4"/>
      <c r="Q622" s="4"/>
      <c r="R622" s="4"/>
      <c r="S622" s="4"/>
      <c r="T622" s="4"/>
    </row>
    <row r="623" spans="1:2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9"/>
      <c r="L623" s="4"/>
      <c r="M623" s="4"/>
      <c r="N623" s="4"/>
      <c r="O623" s="4"/>
      <c r="P623" s="4"/>
      <c r="Q623" s="4"/>
      <c r="R623" s="4"/>
      <c r="S623" s="4"/>
      <c r="T623" s="4"/>
    </row>
    <row r="624" spans="1:2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9"/>
      <c r="L624" s="4"/>
      <c r="M624" s="4"/>
      <c r="N624" s="4"/>
      <c r="O624" s="4"/>
      <c r="P624" s="4"/>
      <c r="Q624" s="4"/>
      <c r="R624" s="4"/>
      <c r="S624" s="4"/>
      <c r="T624" s="4"/>
    </row>
    <row r="625" spans="1:20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</sheetData>
  <sheetProtection algorithmName="SHA-512" hashValue="EG90v5p3iTISwSavDdMvor8CbYKTaF/+gQ1wTR+TllzCDMlmMOy4oNF8Ykc6KVf96Sghuz6k7pSyKeDnCvw56w==" saltValue="mjvUXcOLaO9HiYy7n7YKTA==" spinCount="100000" sheet="1" formatCells="0" formatColumns="0" formatRows="0" sort="0" autoFilter="0"/>
  <autoFilter ref="C7:C609" xr:uid="{00000000-0009-0000-0000-000003000000}"/>
  <mergeCells count="5">
    <mergeCell ref="B6:B7"/>
    <mergeCell ref="D6:D7"/>
    <mergeCell ref="E6:E7"/>
    <mergeCell ref="K6:K7"/>
    <mergeCell ref="A6:A7"/>
  </mergeCells>
  <conditionalFormatting sqref="K8:K608 K611:K615">
    <cfRule type="cellIs" dxfId="8" priority="1" stopIfTrue="1" operator="equal">
      <formula>"Error!  Invalid Account Number"</formula>
    </cfRule>
  </conditionalFormatting>
  <printOptions horizontalCentered="1"/>
  <pageMargins left="0.35433070866141736" right="0.35433070866141736" top="0.59055118110236227" bottom="0.59055118110236227" header="0.51181102362204722" footer="0.51181102362204722"/>
  <pageSetup paperSize="9" scale="75" fitToHeight="0" orientation="landscape" verticalDpi="0" r:id="rId1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66"/>
    <pageSetUpPr fitToPage="1"/>
  </sheetPr>
  <dimension ref="A1:U634"/>
  <sheetViews>
    <sheetView showZeros="0" zoomScale="90" zoomScaleNormal="90" workbookViewId="0">
      <pane ySplit="7" topLeftCell="A8" activePane="bottomLeft" state="frozen"/>
      <selection activeCell="D6" sqref="D6:D7"/>
      <selection pane="bottomLeft" activeCell="A9" sqref="A9"/>
    </sheetView>
  </sheetViews>
  <sheetFormatPr defaultRowHeight="12.75"/>
  <cols>
    <col min="1" max="1" width="11.140625" customWidth="1"/>
    <col min="2" max="2" width="34.7109375" customWidth="1"/>
    <col min="3" max="3" width="8.5703125" customWidth="1"/>
    <col min="4" max="4" width="13.140625" customWidth="1"/>
    <col min="5" max="5" width="13" customWidth="1"/>
    <col min="6" max="6" width="6.5703125" customWidth="1"/>
    <col min="7" max="7" width="5.140625" customWidth="1"/>
    <col min="8" max="8" width="12.85546875" customWidth="1"/>
    <col min="9" max="9" width="6.5703125" customWidth="1"/>
    <col min="10" max="10" width="12.7109375" customWidth="1"/>
    <col min="11" max="11" width="38.7109375" customWidth="1"/>
    <col min="12" max="13" width="12.7109375" customWidth="1"/>
    <col min="14" max="14" width="4.7109375" customWidth="1"/>
    <col min="16" max="16" width="5.28515625" customWidth="1"/>
    <col min="17" max="17" width="12.140625" customWidth="1"/>
    <col min="18" max="18" width="13" customWidth="1"/>
    <col min="19" max="19" width="8" customWidth="1"/>
  </cols>
  <sheetData>
    <row r="1" spans="1:21">
      <c r="A1" s="8" t="str">
        <f>IF(SETUP!C3="","",SETUP!C3)</f>
        <v>Your name here</v>
      </c>
      <c r="B1" s="29"/>
      <c r="C1" s="113"/>
      <c r="D1" s="11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"/>
      <c r="Q1" s="7"/>
      <c r="R1" s="7"/>
      <c r="T1" s="4"/>
      <c r="U1" s="92"/>
    </row>
    <row r="2" spans="1:21">
      <c r="A2" s="8" t="str">
        <f>IF(SETUP!$C$4&lt;&gt;"",SETUP!$C$4,IF(SETUP!$C$5="","","ABN "&amp;SETUP!$C$5))</f>
        <v/>
      </c>
      <c r="B2" s="29"/>
      <c r="C2" s="92"/>
      <c r="D2" s="116" t="s">
        <v>74</v>
      </c>
      <c r="E2" s="220">
        <f>'Oct-Dec'!E4</f>
        <v>0</v>
      </c>
      <c r="F2" s="92"/>
      <c r="G2" s="114"/>
      <c r="H2" s="92"/>
      <c r="I2" s="92"/>
      <c r="J2" s="120"/>
      <c r="K2" s="38" t="str">
        <f>IF(T615=0,""," ACCOUNT CODE ERROR.")</f>
        <v/>
      </c>
      <c r="L2" s="38"/>
      <c r="M2" s="92"/>
      <c r="N2" s="92"/>
      <c r="O2" s="92"/>
      <c r="P2" s="7"/>
      <c r="Q2" s="7"/>
      <c r="R2" s="7"/>
      <c r="S2" s="39"/>
      <c r="T2" s="4"/>
      <c r="U2" s="92"/>
    </row>
    <row r="3" spans="1:21">
      <c r="A3" s="8" t="str">
        <f>IF(SETUP!$C$4="","",IF(SETUP!$C$5="","","ABN "&amp;SETUP!$C$5))</f>
        <v/>
      </c>
      <c r="B3" s="29"/>
      <c r="C3" s="92"/>
      <c r="D3" s="116" t="s">
        <v>73</v>
      </c>
      <c r="E3" s="117">
        <f>D614-E614</f>
        <v>0</v>
      </c>
      <c r="F3" s="92"/>
      <c r="G3" s="115"/>
      <c r="H3" s="92"/>
      <c r="I3" s="92"/>
      <c r="J3" s="120"/>
      <c r="K3" s="38" t="str">
        <f>IF(SUM(D616:L616)=0,""," DEBITS NOT EQUAL TO CREDITS")</f>
        <v/>
      </c>
      <c r="L3" s="38"/>
      <c r="M3" s="92"/>
      <c r="N3" s="92"/>
      <c r="O3" s="92"/>
      <c r="P3" s="7"/>
      <c r="Q3" s="7"/>
      <c r="R3" s="7"/>
      <c r="S3" s="39"/>
      <c r="T3" s="4"/>
      <c r="U3" s="92"/>
    </row>
    <row r="4" spans="1:21">
      <c r="A4" s="104"/>
      <c r="B4" s="29"/>
      <c r="C4" s="92"/>
      <c r="D4" s="116" t="s">
        <v>75</v>
      </c>
      <c r="E4" s="118">
        <f>E2+E3</f>
        <v>0</v>
      </c>
      <c r="F4" s="92"/>
      <c r="G4" s="92"/>
      <c r="H4" s="92"/>
      <c r="I4" s="92"/>
      <c r="J4" s="92"/>
      <c r="K4" s="38" t="str">
        <f>IF(U615=0,""," CHECK AMENDED GST INPUT.")</f>
        <v/>
      </c>
      <c r="L4" s="38"/>
      <c r="M4" s="92"/>
      <c r="N4" s="92"/>
      <c r="O4" s="92"/>
      <c r="P4" s="4"/>
      <c r="Q4" s="4"/>
      <c r="R4" s="4"/>
      <c r="S4" s="39"/>
      <c r="T4" s="4"/>
      <c r="U4" s="92"/>
    </row>
    <row r="5" spans="1:21">
      <c r="A5" s="165" t="s">
        <v>126</v>
      </c>
      <c r="B5" s="164">
        <f>SETUP!H9</f>
        <v>45382</v>
      </c>
      <c r="C5" s="92"/>
      <c r="D5" s="119"/>
      <c r="E5" s="119"/>
      <c r="F5" s="92"/>
      <c r="G5" s="92"/>
      <c r="H5" s="92"/>
      <c r="I5" s="92"/>
      <c r="J5" s="92"/>
      <c r="L5" s="10" t="s">
        <v>122</v>
      </c>
      <c r="M5" s="47" t="s">
        <v>43</v>
      </c>
      <c r="N5" s="4"/>
      <c r="O5" s="92"/>
      <c r="P5" s="92"/>
      <c r="Q5" s="4"/>
      <c r="S5" s="39"/>
      <c r="U5" s="92"/>
    </row>
    <row r="6" spans="1:21">
      <c r="A6" s="289" t="s">
        <v>19</v>
      </c>
      <c r="B6" s="289" t="s">
        <v>32</v>
      </c>
      <c r="C6" s="218" t="s">
        <v>31</v>
      </c>
      <c r="D6" s="289" t="s">
        <v>149</v>
      </c>
      <c r="E6" s="289" t="s">
        <v>148</v>
      </c>
      <c r="F6" s="52" t="s">
        <v>41</v>
      </c>
      <c r="G6" s="53" t="s">
        <v>28</v>
      </c>
      <c r="H6" s="52" t="s">
        <v>142</v>
      </c>
      <c r="I6" s="105" t="s">
        <v>41</v>
      </c>
      <c r="J6" s="10" t="s">
        <v>18</v>
      </c>
      <c r="K6" s="291" t="s">
        <v>123</v>
      </c>
      <c r="L6" s="145" t="s">
        <v>18</v>
      </c>
      <c r="M6" s="48" t="s">
        <v>47</v>
      </c>
      <c r="N6" s="110"/>
      <c r="O6" s="92"/>
      <c r="P6" s="149"/>
      <c r="Q6" s="32" t="s">
        <v>18</v>
      </c>
      <c r="R6" s="34" t="s">
        <v>18</v>
      </c>
      <c r="S6" s="34" t="s">
        <v>31</v>
      </c>
      <c r="T6" s="10" t="s">
        <v>21</v>
      </c>
      <c r="U6" s="10" t="s">
        <v>21</v>
      </c>
    </row>
    <row r="7" spans="1:21">
      <c r="A7" s="290"/>
      <c r="B7" s="290"/>
      <c r="C7" s="219" t="s">
        <v>17</v>
      </c>
      <c r="D7" s="290"/>
      <c r="E7" s="290"/>
      <c r="F7" s="54" t="s">
        <v>42</v>
      </c>
      <c r="G7" s="55" t="s">
        <v>76</v>
      </c>
      <c r="H7" s="54" t="s">
        <v>18</v>
      </c>
      <c r="I7" s="106" t="s">
        <v>42</v>
      </c>
      <c r="J7" s="11" t="s">
        <v>20</v>
      </c>
      <c r="K7" s="292"/>
      <c r="L7" s="111" t="s">
        <v>84</v>
      </c>
      <c r="M7" s="49" t="s">
        <v>20</v>
      </c>
      <c r="N7" s="12"/>
      <c r="O7" s="92"/>
      <c r="P7" s="149"/>
      <c r="Q7" s="33" t="s">
        <v>29</v>
      </c>
      <c r="R7" s="35" t="s">
        <v>30</v>
      </c>
      <c r="S7" s="35" t="s">
        <v>17</v>
      </c>
      <c r="T7" s="11" t="s">
        <v>22</v>
      </c>
      <c r="U7" s="11" t="s">
        <v>18</v>
      </c>
    </row>
    <row r="8" spans="1:21" ht="5.25" customHeight="1">
      <c r="A8" s="101"/>
      <c r="B8" s="100"/>
      <c r="C8" s="215"/>
      <c r="D8" s="97"/>
      <c r="E8" s="97"/>
      <c r="F8" s="99"/>
      <c r="G8" s="130"/>
      <c r="H8" s="98"/>
      <c r="I8" s="98"/>
      <c r="J8" s="94">
        <f>IF(SETUP!$C$10&lt;&gt;"Y",0,IF(H8&lt;&gt;"",ROUND(H8*(1-F8),2),IF(SUMIF(Accounts!A$10:A$84,C8,Accounts!Q$10:Q$84)=1,0,ROUND(SUM(D8:E8)*(1-F8)/SETUP!$C$13,2))))</f>
        <v>0</v>
      </c>
      <c r="K8" s="95" t="str">
        <f>IF(SUM(C8:J8)=0,"",IF(T8=0,LOOKUP(C8,Accounts!$A$10:$A$84,Accounts!$B$10:$B$84),"Error!  Invalid Account Number"))</f>
        <v/>
      </c>
      <c r="L8" s="94">
        <f t="shared" ref="L8:L71" si="0">D8-E8-J8-M8</f>
        <v>0</v>
      </c>
      <c r="M8" s="151">
        <f>ROUND(SUM(D8:E8)*F8,2)</f>
        <v>0</v>
      </c>
      <c r="N8" s="43"/>
      <c r="O8" s="92"/>
      <c r="P8" s="150"/>
      <c r="Q8" s="155">
        <f t="shared" ref="Q8" si="1">IF(AND(C8&gt;=101,C8&lt;=120),J8,0)</f>
        <v>0</v>
      </c>
      <c r="R8" s="160">
        <f>J8-Q8</f>
        <v>0</v>
      </c>
      <c r="S8" s="96">
        <f>SUMIF(Accounts!A$10:A$84,C8,Accounts!A$10:A$84)</f>
        <v>0</v>
      </c>
      <c r="T8" s="96">
        <f t="shared" ref="T8" si="2">IF(AND(SUM(D8:J8)&lt;&gt;0,C8=0),1,IF(S8=C8,0,1))</f>
        <v>0</v>
      </c>
      <c r="U8" s="96">
        <f t="shared" ref="U8:U71" si="3">IF(OR(AND(D8-E8&lt;0,J8&gt;0),AND(D8-E8&gt;0,J8&lt;0)),1,0)</f>
        <v>0</v>
      </c>
    </row>
    <row r="9" spans="1:21">
      <c r="A9" s="56"/>
      <c r="B9" s="3"/>
      <c r="C9" s="216"/>
      <c r="D9" s="102"/>
      <c r="E9" s="102"/>
      <c r="F9" s="103"/>
      <c r="G9" s="131"/>
      <c r="H9" s="2"/>
      <c r="I9" s="107">
        <f>IF(F9="",SUMIF(Accounts!$A$10:$A$84,C9,Accounts!$D$10:$D$84),0)</f>
        <v>0</v>
      </c>
      <c r="J9" s="30">
        <f>IF(H9&lt;&gt;"",ROUND(H9*(1-F9-I9),2),IF(SETUP!$C$10&lt;&gt;"Y",0,IF(SUMIF(Accounts!A$10:A$84,C9,Accounts!Q$10:Q$84)=1,0,ROUND((D9-E9)*(1-F9-I9)/SETUP!$C$13,2))))</f>
        <v>0</v>
      </c>
      <c r="K9" s="14" t="str">
        <f>IF(SUM(C9:H9)=0,"",IF(T9=0,LOOKUP(C9,Accounts!$A$10:$A$84,Accounts!$B$10:$B$84),"Error!  Invalid Account Number"))</f>
        <v/>
      </c>
      <c r="L9" s="30">
        <f t="shared" si="0"/>
        <v>0</v>
      </c>
      <c r="M9" s="152">
        <f>ROUND((D9-E9)*(F9+I9),2)</f>
        <v>0</v>
      </c>
      <c r="N9" s="43"/>
      <c r="O9" s="92"/>
      <c r="P9" s="150"/>
      <c r="Q9" s="156">
        <f>IF(AND(C9&gt;=101,C9&lt;=120),-J9,0)</f>
        <v>0</v>
      </c>
      <c r="R9" s="161">
        <f t="shared" ref="R9:R72" si="4">J9+Q9</f>
        <v>0</v>
      </c>
      <c r="S9" s="15">
        <f>SUMIF(Accounts!A$10:A$84,C9,Accounts!A$10:A$84)</f>
        <v>0</v>
      </c>
      <c r="T9" s="15">
        <f>IF(AND(SUM(D9:H9)&lt;&gt;0,C9=0),1,IF(S9=C9,0,1))</f>
        <v>0</v>
      </c>
      <c r="U9" s="15">
        <f t="shared" si="3"/>
        <v>0</v>
      </c>
    </row>
    <row r="10" spans="1:21">
      <c r="A10" s="56"/>
      <c r="B10" s="3"/>
      <c r="C10" s="216"/>
      <c r="D10" s="102"/>
      <c r="E10" s="102"/>
      <c r="F10" s="103"/>
      <c r="G10" s="131"/>
      <c r="H10" s="2"/>
      <c r="I10" s="107">
        <f>IF(F10="",SUMIF(Accounts!$A$10:$A$84,C10,Accounts!$D$10:$D$84),0)</f>
        <v>0</v>
      </c>
      <c r="J10" s="30">
        <f>IF(H10&lt;&gt;"",ROUND(H10*(1-F10-I10),2),IF(SETUP!$C$10&lt;&gt;"Y",0,IF(SUMIF(Accounts!A$10:A$84,C10,Accounts!Q$10:Q$84)=1,0,ROUND((D10-E10)*(1-F10-I10)/SETUP!$C$13,2))))</f>
        <v>0</v>
      </c>
      <c r="K10" s="14" t="str">
        <f>IF(SUM(C10:H10)=0,"",IF(T10=0,LOOKUP(C10,Accounts!$A$10:$A$84,Accounts!$B$10:$B$84),"Error!  Invalid Account Number"))</f>
        <v/>
      </c>
      <c r="L10" s="30">
        <f t="shared" si="0"/>
        <v>0</v>
      </c>
      <c r="M10" s="152">
        <f t="shared" ref="M10:M73" si="5">ROUND((D10-E10)*(F10+I10),2)</f>
        <v>0</v>
      </c>
      <c r="N10" s="43"/>
      <c r="O10" s="92"/>
      <c r="P10" s="150"/>
      <c r="Q10" s="156">
        <f>IF(AND(C10&gt;=101,C10&lt;=120),-J10,0)</f>
        <v>0</v>
      </c>
      <c r="R10" s="161">
        <f t="shared" si="4"/>
        <v>0</v>
      </c>
      <c r="S10" s="15">
        <f>SUMIF(Accounts!A$10:A$84,C10,Accounts!A$10:A$84)</f>
        <v>0</v>
      </c>
      <c r="T10" s="15">
        <f t="shared" ref="T10:T73" si="6">IF(AND(SUM(D10:H10)&lt;&gt;0,C10=0),1,IF(S10=C10,0,1))</f>
        <v>0</v>
      </c>
      <c r="U10" s="15">
        <f t="shared" si="3"/>
        <v>0</v>
      </c>
    </row>
    <row r="11" spans="1:21">
      <c r="A11" s="56"/>
      <c r="B11" s="3"/>
      <c r="C11" s="216"/>
      <c r="D11" s="102"/>
      <c r="E11" s="102"/>
      <c r="F11" s="103"/>
      <c r="G11" s="131"/>
      <c r="H11" s="2"/>
      <c r="I11" s="107">
        <f>IF(F11="",SUMIF(Accounts!$A$10:$A$84,C11,Accounts!$D$10:$D$84),0)</f>
        <v>0</v>
      </c>
      <c r="J11" s="30">
        <f>IF(H11&lt;&gt;"",ROUND(H11*(1-F11-I11),2),IF(SETUP!$C$10&lt;&gt;"Y",0,IF(SUMIF(Accounts!A$10:A$84,C11,Accounts!Q$10:Q$84)=1,0,ROUND((D11-E11)*(1-F11-I11)/SETUP!$C$13,2))))</f>
        <v>0</v>
      </c>
      <c r="K11" s="14" t="str">
        <f>IF(SUM(C11:H11)=0,"",IF(T11=0,LOOKUP(C11,Accounts!$A$10:$A$84,Accounts!$B$10:$B$84),"Error!  Invalid Account Number"))</f>
        <v/>
      </c>
      <c r="L11" s="30">
        <f t="shared" si="0"/>
        <v>0</v>
      </c>
      <c r="M11" s="152">
        <f t="shared" si="5"/>
        <v>0</v>
      </c>
      <c r="N11" s="43"/>
      <c r="O11" s="92"/>
      <c r="P11" s="150"/>
      <c r="Q11" s="156">
        <f t="shared" ref="Q11:Q74" si="7">IF(AND(C11&gt;=101,C11&lt;=120),-J11,0)</f>
        <v>0</v>
      </c>
      <c r="R11" s="161">
        <f t="shared" si="4"/>
        <v>0</v>
      </c>
      <c r="S11" s="15">
        <f>SUMIF(Accounts!A$10:A$84,C11,Accounts!A$10:A$84)</f>
        <v>0</v>
      </c>
      <c r="T11" s="15">
        <f t="shared" si="6"/>
        <v>0</v>
      </c>
      <c r="U11" s="15">
        <f t="shared" si="3"/>
        <v>0</v>
      </c>
    </row>
    <row r="12" spans="1:21">
      <c r="A12" s="56"/>
      <c r="B12" s="3"/>
      <c r="C12" s="216"/>
      <c r="D12" s="102"/>
      <c r="E12" s="102"/>
      <c r="F12" s="103"/>
      <c r="G12" s="131"/>
      <c r="H12" s="2"/>
      <c r="I12" s="107">
        <f>IF(F12="",SUMIF(Accounts!$A$10:$A$84,C12,Accounts!$D$10:$D$84),0)</f>
        <v>0</v>
      </c>
      <c r="J12" s="30">
        <f>IF(H12&lt;&gt;"",ROUND(H12*(1-F12-I12),2),IF(SETUP!$C$10&lt;&gt;"Y",0,IF(SUMIF(Accounts!A$10:A$84,C12,Accounts!Q$10:Q$84)=1,0,ROUND((D12-E12)*(1-F12-I12)/SETUP!$C$13,2))))</f>
        <v>0</v>
      </c>
      <c r="K12" s="14" t="str">
        <f>IF(SUM(C12:H12)=0,"",IF(T12=0,LOOKUP(C12,Accounts!$A$10:$A$84,Accounts!$B$10:$B$84),"Error!  Invalid Account Number"))</f>
        <v/>
      </c>
      <c r="L12" s="30">
        <f t="shared" si="0"/>
        <v>0</v>
      </c>
      <c r="M12" s="152">
        <f t="shared" si="5"/>
        <v>0</v>
      </c>
      <c r="N12" s="43"/>
      <c r="O12" s="92"/>
      <c r="P12" s="150"/>
      <c r="Q12" s="156">
        <f t="shared" si="7"/>
        <v>0</v>
      </c>
      <c r="R12" s="161">
        <f t="shared" si="4"/>
        <v>0</v>
      </c>
      <c r="S12" s="15">
        <f>SUMIF(Accounts!A$10:A$84,C12,Accounts!A$10:A$84)</f>
        <v>0</v>
      </c>
      <c r="T12" s="15">
        <f t="shared" si="6"/>
        <v>0</v>
      </c>
      <c r="U12" s="15">
        <f t="shared" si="3"/>
        <v>0</v>
      </c>
    </row>
    <row r="13" spans="1:21">
      <c r="A13" s="56"/>
      <c r="B13" s="3"/>
      <c r="C13" s="216"/>
      <c r="D13" s="102"/>
      <c r="E13" s="102"/>
      <c r="F13" s="103"/>
      <c r="G13" s="131"/>
      <c r="H13" s="2"/>
      <c r="I13" s="107">
        <f>IF(F13="",SUMIF(Accounts!$A$10:$A$84,C13,Accounts!$D$10:$D$84),0)</f>
        <v>0</v>
      </c>
      <c r="J13" s="30">
        <f>IF(H13&lt;&gt;"",ROUND(H13*(1-F13-I13),2),IF(SETUP!$C$10&lt;&gt;"Y",0,IF(SUMIF(Accounts!A$10:A$84,C13,Accounts!Q$10:Q$84)=1,0,ROUND((D13-E13)*(1-F13-I13)/SETUP!$C$13,2))))</f>
        <v>0</v>
      </c>
      <c r="K13" s="14" t="str">
        <f>IF(SUM(C13:H13)=0,"",IF(T13=0,LOOKUP(C13,Accounts!$A$10:$A$84,Accounts!$B$10:$B$84),"Error!  Invalid Account Number"))</f>
        <v/>
      </c>
      <c r="L13" s="30">
        <f t="shared" si="0"/>
        <v>0</v>
      </c>
      <c r="M13" s="152">
        <f t="shared" si="5"/>
        <v>0</v>
      </c>
      <c r="N13" s="43"/>
      <c r="O13" s="92"/>
      <c r="P13" s="150"/>
      <c r="Q13" s="156">
        <f t="shared" si="7"/>
        <v>0</v>
      </c>
      <c r="R13" s="161">
        <f t="shared" si="4"/>
        <v>0</v>
      </c>
      <c r="S13" s="15">
        <f>SUMIF(Accounts!A$10:A$84,C13,Accounts!A$10:A$84)</f>
        <v>0</v>
      </c>
      <c r="T13" s="15">
        <f t="shared" si="6"/>
        <v>0</v>
      </c>
      <c r="U13" s="15">
        <f t="shared" si="3"/>
        <v>0</v>
      </c>
    </row>
    <row r="14" spans="1:21">
      <c r="A14" s="56"/>
      <c r="B14" s="3"/>
      <c r="C14" s="216"/>
      <c r="D14" s="102"/>
      <c r="E14" s="102"/>
      <c r="F14" s="103"/>
      <c r="G14" s="131"/>
      <c r="H14" s="2"/>
      <c r="I14" s="107">
        <f>IF(F14="",SUMIF(Accounts!$A$10:$A$84,C14,Accounts!$D$10:$D$84),0)</f>
        <v>0</v>
      </c>
      <c r="J14" s="30">
        <f>IF(H14&lt;&gt;"",ROUND(H14*(1-F14-I14),2),IF(SETUP!$C$10&lt;&gt;"Y",0,IF(SUMIF(Accounts!A$10:A$84,C14,Accounts!Q$10:Q$84)=1,0,ROUND((D14-E14)*(1-F14-I14)/SETUP!$C$13,2))))</f>
        <v>0</v>
      </c>
      <c r="K14" s="14" t="str">
        <f>IF(SUM(C14:H14)=0,"",IF(T14=0,LOOKUP(C14,Accounts!$A$10:$A$84,Accounts!$B$10:$B$84),"Error!  Invalid Account Number"))</f>
        <v/>
      </c>
      <c r="L14" s="30">
        <f t="shared" si="0"/>
        <v>0</v>
      </c>
      <c r="M14" s="152">
        <f t="shared" si="5"/>
        <v>0</v>
      </c>
      <c r="N14" s="43"/>
      <c r="O14" s="92"/>
      <c r="P14" s="150"/>
      <c r="Q14" s="156">
        <f t="shared" si="7"/>
        <v>0</v>
      </c>
      <c r="R14" s="161">
        <f t="shared" si="4"/>
        <v>0</v>
      </c>
      <c r="S14" s="15">
        <f>SUMIF(Accounts!A$10:A$84,C14,Accounts!A$10:A$84)</f>
        <v>0</v>
      </c>
      <c r="T14" s="15">
        <f t="shared" si="6"/>
        <v>0</v>
      </c>
      <c r="U14" s="15">
        <f t="shared" si="3"/>
        <v>0</v>
      </c>
    </row>
    <row r="15" spans="1:21">
      <c r="A15" s="56"/>
      <c r="B15" s="3"/>
      <c r="C15" s="216"/>
      <c r="D15" s="102"/>
      <c r="E15" s="102"/>
      <c r="F15" s="103"/>
      <c r="G15" s="131"/>
      <c r="H15" s="2"/>
      <c r="I15" s="107">
        <f>IF(F15="",SUMIF(Accounts!$A$10:$A$84,C15,Accounts!$D$10:$D$84),0)</f>
        <v>0</v>
      </c>
      <c r="J15" s="30">
        <f>IF(H15&lt;&gt;"",ROUND(H15*(1-F15-I15),2),IF(SETUP!$C$10&lt;&gt;"Y",0,IF(SUMIF(Accounts!A$10:A$84,C15,Accounts!Q$10:Q$84)=1,0,ROUND((D15-E15)*(1-F15-I15)/SETUP!$C$13,2))))</f>
        <v>0</v>
      </c>
      <c r="K15" s="14" t="str">
        <f>IF(SUM(C15:H15)=0,"",IF(T15=0,LOOKUP(C15,Accounts!$A$10:$A$84,Accounts!$B$10:$B$84),"Error!  Invalid Account Number"))</f>
        <v/>
      </c>
      <c r="L15" s="30">
        <f t="shared" si="0"/>
        <v>0</v>
      </c>
      <c r="M15" s="152">
        <f t="shared" si="5"/>
        <v>0</v>
      </c>
      <c r="N15" s="43"/>
      <c r="O15" s="92"/>
      <c r="P15" s="150"/>
      <c r="Q15" s="156">
        <f t="shared" si="7"/>
        <v>0</v>
      </c>
      <c r="R15" s="161">
        <f t="shared" si="4"/>
        <v>0</v>
      </c>
      <c r="S15" s="15">
        <f>SUMIF(Accounts!A$10:A$84,C15,Accounts!A$10:A$84)</f>
        <v>0</v>
      </c>
      <c r="T15" s="15">
        <f t="shared" si="6"/>
        <v>0</v>
      </c>
      <c r="U15" s="15">
        <f t="shared" si="3"/>
        <v>0</v>
      </c>
    </row>
    <row r="16" spans="1:21">
      <c r="A16" s="56"/>
      <c r="B16" s="3"/>
      <c r="C16" s="216"/>
      <c r="D16" s="102"/>
      <c r="E16" s="102"/>
      <c r="F16" s="103"/>
      <c r="G16" s="131"/>
      <c r="H16" s="2"/>
      <c r="I16" s="107">
        <f>IF(F16="",SUMIF(Accounts!$A$10:$A$84,C16,Accounts!$D$10:$D$84),0)</f>
        <v>0</v>
      </c>
      <c r="J16" s="30">
        <f>IF(H16&lt;&gt;"",ROUND(H16*(1-F16-I16),2),IF(SETUP!$C$10&lt;&gt;"Y",0,IF(SUMIF(Accounts!A$10:A$84,C16,Accounts!Q$10:Q$84)=1,0,ROUND((D16-E16)*(1-F16-I16)/SETUP!$C$13,2))))</f>
        <v>0</v>
      </c>
      <c r="K16" s="14" t="str">
        <f>IF(SUM(C16:H16)=0,"",IF(T16=0,LOOKUP(C16,Accounts!$A$10:$A$84,Accounts!$B$10:$B$84),"Error!  Invalid Account Number"))</f>
        <v/>
      </c>
      <c r="L16" s="30">
        <f t="shared" si="0"/>
        <v>0</v>
      </c>
      <c r="M16" s="152">
        <f t="shared" si="5"/>
        <v>0</v>
      </c>
      <c r="N16" s="43"/>
      <c r="O16" s="92"/>
      <c r="P16" s="150"/>
      <c r="Q16" s="156">
        <f t="shared" si="7"/>
        <v>0</v>
      </c>
      <c r="R16" s="161">
        <f t="shared" si="4"/>
        <v>0</v>
      </c>
      <c r="S16" s="15">
        <f>SUMIF(Accounts!A$10:A$84,C16,Accounts!A$10:A$84)</f>
        <v>0</v>
      </c>
      <c r="T16" s="15">
        <f t="shared" si="6"/>
        <v>0</v>
      </c>
      <c r="U16" s="15">
        <f t="shared" si="3"/>
        <v>0</v>
      </c>
    </row>
    <row r="17" spans="1:21">
      <c r="A17" s="56"/>
      <c r="B17" s="3"/>
      <c r="C17" s="216"/>
      <c r="D17" s="102"/>
      <c r="E17" s="102"/>
      <c r="F17" s="103"/>
      <c r="G17" s="131"/>
      <c r="H17" s="2"/>
      <c r="I17" s="107">
        <f>IF(F17="",SUMIF(Accounts!$A$10:$A$84,C17,Accounts!$D$10:$D$84),0)</f>
        <v>0</v>
      </c>
      <c r="J17" s="30">
        <f>IF(H17&lt;&gt;"",ROUND(H17*(1-F17-I17),2),IF(SETUP!$C$10&lt;&gt;"Y",0,IF(SUMIF(Accounts!A$10:A$84,C17,Accounts!Q$10:Q$84)=1,0,ROUND((D17-E17)*(1-F17-I17)/SETUP!$C$13,2))))</f>
        <v>0</v>
      </c>
      <c r="K17" s="14" t="str">
        <f>IF(SUM(C17:H17)=0,"",IF(T17=0,LOOKUP(C17,Accounts!$A$10:$A$84,Accounts!$B$10:$B$84),"Error!  Invalid Account Number"))</f>
        <v/>
      </c>
      <c r="L17" s="30">
        <f t="shared" si="0"/>
        <v>0</v>
      </c>
      <c r="M17" s="152">
        <f t="shared" si="5"/>
        <v>0</v>
      </c>
      <c r="N17" s="43"/>
      <c r="O17" s="92"/>
      <c r="P17" s="150"/>
      <c r="Q17" s="156">
        <f t="shared" si="7"/>
        <v>0</v>
      </c>
      <c r="R17" s="161">
        <f t="shared" si="4"/>
        <v>0</v>
      </c>
      <c r="S17" s="15">
        <f>SUMIF(Accounts!A$10:A$84,C17,Accounts!A$10:A$84)</f>
        <v>0</v>
      </c>
      <c r="T17" s="15">
        <f t="shared" si="6"/>
        <v>0</v>
      </c>
      <c r="U17" s="15">
        <f t="shared" si="3"/>
        <v>0</v>
      </c>
    </row>
    <row r="18" spans="1:21">
      <c r="A18" s="56"/>
      <c r="B18" s="3"/>
      <c r="C18" s="216"/>
      <c r="D18" s="102"/>
      <c r="E18" s="102"/>
      <c r="F18" s="103"/>
      <c r="G18" s="131"/>
      <c r="H18" s="2"/>
      <c r="I18" s="107">
        <f>IF(F18="",SUMIF(Accounts!$A$10:$A$84,C18,Accounts!$D$10:$D$84),0)</f>
        <v>0</v>
      </c>
      <c r="J18" s="30">
        <f>IF(H18&lt;&gt;"",ROUND(H18*(1-F18-I18),2),IF(SETUP!$C$10&lt;&gt;"Y",0,IF(SUMIF(Accounts!A$10:A$84,C18,Accounts!Q$10:Q$84)=1,0,ROUND((D18-E18)*(1-F18-I18)/SETUP!$C$13,2))))</f>
        <v>0</v>
      </c>
      <c r="K18" s="14" t="str">
        <f>IF(SUM(C18:H18)=0,"",IF(T18=0,LOOKUP(C18,Accounts!$A$10:$A$84,Accounts!$B$10:$B$84),"Error!  Invalid Account Number"))</f>
        <v/>
      </c>
      <c r="L18" s="30">
        <f t="shared" si="0"/>
        <v>0</v>
      </c>
      <c r="M18" s="152">
        <f t="shared" si="5"/>
        <v>0</v>
      </c>
      <c r="N18" s="43"/>
      <c r="O18" s="92"/>
      <c r="P18" s="150"/>
      <c r="Q18" s="156">
        <f t="shared" si="7"/>
        <v>0</v>
      </c>
      <c r="R18" s="161">
        <f t="shared" si="4"/>
        <v>0</v>
      </c>
      <c r="S18" s="15">
        <f>SUMIF(Accounts!A$10:A$84,C18,Accounts!A$10:A$84)</f>
        <v>0</v>
      </c>
      <c r="T18" s="15">
        <f t="shared" si="6"/>
        <v>0</v>
      </c>
      <c r="U18" s="15">
        <f t="shared" si="3"/>
        <v>0</v>
      </c>
    </row>
    <row r="19" spans="1:21">
      <c r="A19" s="56"/>
      <c r="B19" s="3"/>
      <c r="C19" s="216"/>
      <c r="D19" s="102"/>
      <c r="E19" s="102"/>
      <c r="F19" s="103"/>
      <c r="G19" s="131"/>
      <c r="H19" s="2"/>
      <c r="I19" s="107">
        <f>IF(F19="",SUMIF(Accounts!$A$10:$A$84,C19,Accounts!$D$10:$D$84),0)</f>
        <v>0</v>
      </c>
      <c r="J19" s="30">
        <f>IF(H19&lt;&gt;"",ROUND(H19*(1-F19-I19),2),IF(SETUP!$C$10&lt;&gt;"Y",0,IF(SUMIF(Accounts!A$10:A$84,C19,Accounts!Q$10:Q$84)=1,0,ROUND((D19-E19)*(1-F19-I19)/SETUP!$C$13,2))))</f>
        <v>0</v>
      </c>
      <c r="K19" s="14" t="str">
        <f>IF(SUM(C19:H19)=0,"",IF(T19=0,LOOKUP(C19,Accounts!$A$10:$A$84,Accounts!$B$10:$B$84),"Error!  Invalid Account Number"))</f>
        <v/>
      </c>
      <c r="L19" s="30">
        <f t="shared" si="0"/>
        <v>0</v>
      </c>
      <c r="M19" s="152">
        <f t="shared" si="5"/>
        <v>0</v>
      </c>
      <c r="N19" s="43"/>
      <c r="O19" s="92"/>
      <c r="P19" s="150"/>
      <c r="Q19" s="156">
        <f t="shared" si="7"/>
        <v>0</v>
      </c>
      <c r="R19" s="161">
        <f t="shared" si="4"/>
        <v>0</v>
      </c>
      <c r="S19" s="15">
        <f>SUMIF(Accounts!A$10:A$84,C19,Accounts!A$10:A$84)</f>
        <v>0</v>
      </c>
      <c r="T19" s="15">
        <f t="shared" si="6"/>
        <v>0</v>
      </c>
      <c r="U19" s="15">
        <f t="shared" si="3"/>
        <v>0</v>
      </c>
    </row>
    <row r="20" spans="1:21">
      <c r="A20" s="56"/>
      <c r="B20" s="3"/>
      <c r="C20" s="216"/>
      <c r="D20" s="102"/>
      <c r="E20" s="102"/>
      <c r="F20" s="103"/>
      <c r="G20" s="131"/>
      <c r="H20" s="2"/>
      <c r="I20" s="107">
        <f>IF(F20="",SUMIF(Accounts!$A$10:$A$84,C20,Accounts!$D$10:$D$84),0)</f>
        <v>0</v>
      </c>
      <c r="J20" s="30">
        <f>IF(H20&lt;&gt;"",ROUND(H20*(1-F20-I20),2),IF(SETUP!$C$10&lt;&gt;"Y",0,IF(SUMIF(Accounts!A$10:A$84,C20,Accounts!Q$10:Q$84)=1,0,ROUND((D20-E20)*(1-F20-I20)/SETUP!$C$13,2))))</f>
        <v>0</v>
      </c>
      <c r="K20" s="14" t="str">
        <f>IF(SUM(C20:H20)=0,"",IF(T20=0,LOOKUP(C20,Accounts!$A$10:$A$84,Accounts!$B$10:$B$84),"Error!  Invalid Account Number"))</f>
        <v/>
      </c>
      <c r="L20" s="30">
        <f t="shared" si="0"/>
        <v>0</v>
      </c>
      <c r="M20" s="152">
        <f t="shared" si="5"/>
        <v>0</v>
      </c>
      <c r="N20" s="43"/>
      <c r="O20" s="92"/>
      <c r="P20" s="150"/>
      <c r="Q20" s="156">
        <f t="shared" si="7"/>
        <v>0</v>
      </c>
      <c r="R20" s="161">
        <f t="shared" si="4"/>
        <v>0</v>
      </c>
      <c r="S20" s="15">
        <f>SUMIF(Accounts!A$10:A$84,C20,Accounts!A$10:A$84)</f>
        <v>0</v>
      </c>
      <c r="T20" s="15">
        <f t="shared" si="6"/>
        <v>0</v>
      </c>
      <c r="U20" s="15">
        <f t="shared" si="3"/>
        <v>0</v>
      </c>
    </row>
    <row r="21" spans="1:21">
      <c r="A21" s="56"/>
      <c r="B21" s="3"/>
      <c r="C21" s="216"/>
      <c r="D21" s="102"/>
      <c r="E21" s="102"/>
      <c r="F21" s="103"/>
      <c r="G21" s="131"/>
      <c r="H21" s="2"/>
      <c r="I21" s="107">
        <f>IF(F21="",SUMIF(Accounts!$A$10:$A$84,C21,Accounts!$D$10:$D$84),0)</f>
        <v>0</v>
      </c>
      <c r="J21" s="30">
        <f>IF(H21&lt;&gt;"",ROUND(H21*(1-F21-I21),2),IF(SETUP!$C$10&lt;&gt;"Y",0,IF(SUMIF(Accounts!A$10:A$84,C21,Accounts!Q$10:Q$84)=1,0,ROUND((D21-E21)*(1-F21-I21)/SETUP!$C$13,2))))</f>
        <v>0</v>
      </c>
      <c r="K21" s="14" t="str">
        <f>IF(SUM(C21:H21)=0,"",IF(T21=0,LOOKUP(C21,Accounts!$A$10:$A$84,Accounts!$B$10:$B$84),"Error!  Invalid Account Number"))</f>
        <v/>
      </c>
      <c r="L21" s="30">
        <f t="shared" si="0"/>
        <v>0</v>
      </c>
      <c r="M21" s="152">
        <f t="shared" si="5"/>
        <v>0</v>
      </c>
      <c r="N21" s="43"/>
      <c r="O21" s="92"/>
      <c r="P21" s="150"/>
      <c r="Q21" s="156">
        <f t="shared" si="7"/>
        <v>0</v>
      </c>
      <c r="R21" s="161">
        <f t="shared" si="4"/>
        <v>0</v>
      </c>
      <c r="S21" s="15">
        <f>SUMIF(Accounts!A$10:A$84,C21,Accounts!A$10:A$84)</f>
        <v>0</v>
      </c>
      <c r="T21" s="15">
        <f t="shared" si="6"/>
        <v>0</v>
      </c>
      <c r="U21" s="15">
        <f t="shared" si="3"/>
        <v>0</v>
      </c>
    </row>
    <row r="22" spans="1:21">
      <c r="A22" s="56"/>
      <c r="B22" s="3"/>
      <c r="C22" s="216"/>
      <c r="D22" s="102"/>
      <c r="E22" s="102"/>
      <c r="F22" s="103"/>
      <c r="G22" s="131"/>
      <c r="H22" s="2"/>
      <c r="I22" s="107">
        <f>IF(F22="",SUMIF(Accounts!$A$10:$A$84,C22,Accounts!$D$10:$D$84),0)</f>
        <v>0</v>
      </c>
      <c r="J22" s="30">
        <f>IF(H22&lt;&gt;"",ROUND(H22*(1-F22-I22),2),IF(SETUP!$C$10&lt;&gt;"Y",0,IF(SUMIF(Accounts!A$10:A$84,C22,Accounts!Q$10:Q$84)=1,0,ROUND((D22-E22)*(1-F22-I22)/SETUP!$C$13,2))))</f>
        <v>0</v>
      </c>
      <c r="K22" s="14" t="str">
        <f>IF(SUM(C22:H22)=0,"",IF(T22=0,LOOKUP(C22,Accounts!$A$10:$A$84,Accounts!$B$10:$B$84),"Error!  Invalid Account Number"))</f>
        <v/>
      </c>
      <c r="L22" s="30">
        <f t="shared" si="0"/>
        <v>0</v>
      </c>
      <c r="M22" s="152">
        <f t="shared" si="5"/>
        <v>0</v>
      </c>
      <c r="N22" s="43"/>
      <c r="O22" s="92"/>
      <c r="P22" s="150"/>
      <c r="Q22" s="156">
        <f t="shared" si="7"/>
        <v>0</v>
      </c>
      <c r="R22" s="161">
        <f t="shared" si="4"/>
        <v>0</v>
      </c>
      <c r="S22" s="15">
        <f>SUMIF(Accounts!A$10:A$84,C22,Accounts!A$10:A$84)</f>
        <v>0</v>
      </c>
      <c r="T22" s="15">
        <f t="shared" si="6"/>
        <v>0</v>
      </c>
      <c r="U22" s="15">
        <f t="shared" si="3"/>
        <v>0</v>
      </c>
    </row>
    <row r="23" spans="1:21">
      <c r="A23" s="56"/>
      <c r="B23" s="3"/>
      <c r="C23" s="216"/>
      <c r="D23" s="102"/>
      <c r="E23" s="102"/>
      <c r="F23" s="103"/>
      <c r="G23" s="131"/>
      <c r="H23" s="2"/>
      <c r="I23" s="107">
        <f>IF(F23="",SUMIF(Accounts!$A$10:$A$84,C23,Accounts!$D$10:$D$84),0)</f>
        <v>0</v>
      </c>
      <c r="J23" s="30">
        <f>IF(H23&lt;&gt;"",ROUND(H23*(1-F23-I23),2),IF(SETUP!$C$10&lt;&gt;"Y",0,IF(SUMIF(Accounts!A$10:A$84,C23,Accounts!Q$10:Q$84)=1,0,ROUND((D23-E23)*(1-F23-I23)/SETUP!$C$13,2))))</f>
        <v>0</v>
      </c>
      <c r="K23" s="14" t="str">
        <f>IF(SUM(C23:H23)=0,"",IF(T23=0,LOOKUP(C23,Accounts!$A$10:$A$84,Accounts!$B$10:$B$84),"Error!  Invalid Account Number"))</f>
        <v/>
      </c>
      <c r="L23" s="30">
        <f t="shared" si="0"/>
        <v>0</v>
      </c>
      <c r="M23" s="152">
        <f t="shared" si="5"/>
        <v>0</v>
      </c>
      <c r="N23" s="43"/>
      <c r="O23" s="92"/>
      <c r="P23" s="150"/>
      <c r="Q23" s="156">
        <f t="shared" si="7"/>
        <v>0</v>
      </c>
      <c r="R23" s="161">
        <f t="shared" si="4"/>
        <v>0</v>
      </c>
      <c r="S23" s="15">
        <f>SUMIF(Accounts!A$10:A$84,C23,Accounts!A$10:A$84)</f>
        <v>0</v>
      </c>
      <c r="T23" s="15">
        <f t="shared" si="6"/>
        <v>0</v>
      </c>
      <c r="U23" s="15">
        <f t="shared" si="3"/>
        <v>0</v>
      </c>
    </row>
    <row r="24" spans="1:21">
      <c r="A24" s="56"/>
      <c r="B24" s="3"/>
      <c r="C24" s="216"/>
      <c r="D24" s="102"/>
      <c r="E24" s="102"/>
      <c r="F24" s="103"/>
      <c r="G24" s="131"/>
      <c r="H24" s="2"/>
      <c r="I24" s="107">
        <f>IF(F24="",SUMIF(Accounts!$A$10:$A$84,C24,Accounts!$D$10:$D$84),0)</f>
        <v>0</v>
      </c>
      <c r="J24" s="30">
        <f>IF(H24&lt;&gt;"",ROUND(H24*(1-F24-I24),2),IF(SETUP!$C$10&lt;&gt;"Y",0,IF(SUMIF(Accounts!A$10:A$84,C24,Accounts!Q$10:Q$84)=1,0,ROUND((D24-E24)*(1-F24-I24)/SETUP!$C$13,2))))</f>
        <v>0</v>
      </c>
      <c r="K24" s="14" t="str">
        <f>IF(SUM(C24:H24)=0,"",IF(T24=0,LOOKUP(C24,Accounts!$A$10:$A$84,Accounts!$B$10:$B$84),"Error!  Invalid Account Number"))</f>
        <v/>
      </c>
      <c r="L24" s="30">
        <f t="shared" si="0"/>
        <v>0</v>
      </c>
      <c r="M24" s="152">
        <f t="shared" si="5"/>
        <v>0</v>
      </c>
      <c r="N24" s="43"/>
      <c r="O24" s="92"/>
      <c r="P24" s="150"/>
      <c r="Q24" s="156">
        <f t="shared" si="7"/>
        <v>0</v>
      </c>
      <c r="R24" s="161">
        <f t="shared" si="4"/>
        <v>0</v>
      </c>
      <c r="S24" s="15">
        <f>SUMIF(Accounts!A$10:A$84,C24,Accounts!A$10:A$84)</f>
        <v>0</v>
      </c>
      <c r="T24" s="15">
        <f t="shared" si="6"/>
        <v>0</v>
      </c>
      <c r="U24" s="15">
        <f t="shared" si="3"/>
        <v>0</v>
      </c>
    </row>
    <row r="25" spans="1:21">
      <c r="A25" s="56"/>
      <c r="B25" s="3"/>
      <c r="C25" s="216"/>
      <c r="D25" s="102"/>
      <c r="E25" s="102"/>
      <c r="F25" s="103"/>
      <c r="G25" s="131"/>
      <c r="H25" s="2"/>
      <c r="I25" s="107">
        <f>IF(F25="",SUMIF(Accounts!$A$10:$A$84,C25,Accounts!$D$10:$D$84),0)</f>
        <v>0</v>
      </c>
      <c r="J25" s="30">
        <f>IF(H25&lt;&gt;"",ROUND(H25*(1-F25-I25),2),IF(SETUP!$C$10&lt;&gt;"Y",0,IF(SUMIF(Accounts!A$10:A$84,C25,Accounts!Q$10:Q$84)=1,0,ROUND((D25-E25)*(1-F25-I25)/SETUP!$C$13,2))))</f>
        <v>0</v>
      </c>
      <c r="K25" s="14" t="str">
        <f>IF(SUM(C25:H25)=0,"",IF(T25=0,LOOKUP(C25,Accounts!$A$10:$A$84,Accounts!$B$10:$B$84),"Error!  Invalid Account Number"))</f>
        <v/>
      </c>
      <c r="L25" s="30">
        <f t="shared" si="0"/>
        <v>0</v>
      </c>
      <c r="M25" s="152">
        <f t="shared" si="5"/>
        <v>0</v>
      </c>
      <c r="N25" s="43"/>
      <c r="O25" s="92"/>
      <c r="P25" s="150"/>
      <c r="Q25" s="156">
        <f t="shared" si="7"/>
        <v>0</v>
      </c>
      <c r="R25" s="161">
        <f t="shared" si="4"/>
        <v>0</v>
      </c>
      <c r="S25" s="15">
        <f>SUMIF(Accounts!A$10:A$84,C25,Accounts!A$10:A$84)</f>
        <v>0</v>
      </c>
      <c r="T25" s="15">
        <f t="shared" si="6"/>
        <v>0</v>
      </c>
      <c r="U25" s="15">
        <f t="shared" si="3"/>
        <v>0</v>
      </c>
    </row>
    <row r="26" spans="1:21">
      <c r="A26" s="56"/>
      <c r="B26" s="3"/>
      <c r="C26" s="216"/>
      <c r="D26" s="102"/>
      <c r="E26" s="102"/>
      <c r="F26" s="103"/>
      <c r="G26" s="131"/>
      <c r="H26" s="2"/>
      <c r="I26" s="107">
        <f>IF(F26="",SUMIF(Accounts!$A$10:$A$84,C26,Accounts!$D$10:$D$84),0)</f>
        <v>0</v>
      </c>
      <c r="J26" s="30">
        <f>IF(H26&lt;&gt;"",ROUND(H26*(1-F26-I26),2),IF(SETUP!$C$10&lt;&gt;"Y",0,IF(SUMIF(Accounts!A$10:A$84,C26,Accounts!Q$10:Q$84)=1,0,ROUND((D26-E26)*(1-F26-I26)/SETUP!$C$13,2))))</f>
        <v>0</v>
      </c>
      <c r="K26" s="14" t="str">
        <f>IF(SUM(C26:H26)=0,"",IF(T26=0,LOOKUP(C26,Accounts!$A$10:$A$84,Accounts!$B$10:$B$84),"Error!  Invalid Account Number"))</f>
        <v/>
      </c>
      <c r="L26" s="30">
        <f t="shared" si="0"/>
        <v>0</v>
      </c>
      <c r="M26" s="152">
        <f t="shared" si="5"/>
        <v>0</v>
      </c>
      <c r="N26" s="43"/>
      <c r="O26" s="92"/>
      <c r="P26" s="150"/>
      <c r="Q26" s="156">
        <f t="shared" si="7"/>
        <v>0</v>
      </c>
      <c r="R26" s="161">
        <f t="shared" si="4"/>
        <v>0</v>
      </c>
      <c r="S26" s="15">
        <f>SUMIF(Accounts!A$10:A$84,C26,Accounts!A$10:A$84)</f>
        <v>0</v>
      </c>
      <c r="T26" s="15">
        <f t="shared" si="6"/>
        <v>0</v>
      </c>
      <c r="U26" s="15">
        <f t="shared" si="3"/>
        <v>0</v>
      </c>
    </row>
    <row r="27" spans="1:21">
      <c r="A27" s="56"/>
      <c r="B27" s="3"/>
      <c r="C27" s="216"/>
      <c r="D27" s="102"/>
      <c r="E27" s="102"/>
      <c r="F27" s="103"/>
      <c r="G27" s="131"/>
      <c r="H27" s="2"/>
      <c r="I27" s="107">
        <f>IF(F27="",SUMIF(Accounts!$A$10:$A$84,C27,Accounts!$D$10:$D$84),0)</f>
        <v>0</v>
      </c>
      <c r="J27" s="30">
        <f>IF(H27&lt;&gt;"",ROUND(H27*(1-F27-I27),2),IF(SETUP!$C$10&lt;&gt;"Y",0,IF(SUMIF(Accounts!A$10:A$84,C27,Accounts!Q$10:Q$84)=1,0,ROUND((D27-E27)*(1-F27-I27)/SETUP!$C$13,2))))</f>
        <v>0</v>
      </c>
      <c r="K27" s="14" t="str">
        <f>IF(SUM(C27:H27)=0,"",IF(T27=0,LOOKUP(C27,Accounts!$A$10:$A$84,Accounts!$B$10:$B$84),"Error!  Invalid Account Number"))</f>
        <v/>
      </c>
      <c r="L27" s="30">
        <f t="shared" si="0"/>
        <v>0</v>
      </c>
      <c r="M27" s="152">
        <f t="shared" si="5"/>
        <v>0</v>
      </c>
      <c r="N27" s="43"/>
      <c r="O27" s="92"/>
      <c r="P27" s="150"/>
      <c r="Q27" s="156">
        <f t="shared" si="7"/>
        <v>0</v>
      </c>
      <c r="R27" s="161">
        <f t="shared" si="4"/>
        <v>0</v>
      </c>
      <c r="S27" s="15">
        <f>SUMIF(Accounts!A$10:A$84,C27,Accounts!A$10:A$84)</f>
        <v>0</v>
      </c>
      <c r="T27" s="15">
        <f t="shared" si="6"/>
        <v>0</v>
      </c>
      <c r="U27" s="15">
        <f t="shared" si="3"/>
        <v>0</v>
      </c>
    </row>
    <row r="28" spans="1:21">
      <c r="A28" s="56"/>
      <c r="B28" s="3"/>
      <c r="C28" s="216"/>
      <c r="D28" s="102"/>
      <c r="E28" s="102"/>
      <c r="F28" s="103"/>
      <c r="G28" s="131"/>
      <c r="H28" s="2"/>
      <c r="I28" s="107">
        <f>IF(F28="",SUMIF(Accounts!$A$10:$A$84,C28,Accounts!$D$10:$D$84),0)</f>
        <v>0</v>
      </c>
      <c r="J28" s="30">
        <f>IF(H28&lt;&gt;"",ROUND(H28*(1-F28-I28),2),IF(SETUP!$C$10&lt;&gt;"Y",0,IF(SUMIF(Accounts!A$10:A$84,C28,Accounts!Q$10:Q$84)=1,0,ROUND((D28-E28)*(1-F28-I28)/SETUP!$C$13,2))))</f>
        <v>0</v>
      </c>
      <c r="K28" s="14" t="str">
        <f>IF(SUM(C28:H28)=0,"",IF(T28=0,LOOKUP(C28,Accounts!$A$10:$A$84,Accounts!$B$10:$B$84),"Error!  Invalid Account Number"))</f>
        <v/>
      </c>
      <c r="L28" s="30">
        <f t="shared" si="0"/>
        <v>0</v>
      </c>
      <c r="M28" s="152">
        <f t="shared" si="5"/>
        <v>0</v>
      </c>
      <c r="N28" s="43"/>
      <c r="O28" s="92"/>
      <c r="P28" s="150"/>
      <c r="Q28" s="156">
        <f t="shared" si="7"/>
        <v>0</v>
      </c>
      <c r="R28" s="161">
        <f t="shared" si="4"/>
        <v>0</v>
      </c>
      <c r="S28" s="15">
        <f>SUMIF(Accounts!A$10:A$84,C28,Accounts!A$10:A$84)</f>
        <v>0</v>
      </c>
      <c r="T28" s="15">
        <f t="shared" si="6"/>
        <v>0</v>
      </c>
      <c r="U28" s="15">
        <f t="shared" si="3"/>
        <v>0</v>
      </c>
    </row>
    <row r="29" spans="1:21">
      <c r="A29" s="56"/>
      <c r="B29" s="3"/>
      <c r="C29" s="216"/>
      <c r="D29" s="102"/>
      <c r="E29" s="102"/>
      <c r="F29" s="103"/>
      <c r="G29" s="131"/>
      <c r="H29" s="2"/>
      <c r="I29" s="107">
        <f>IF(F29="",SUMIF(Accounts!$A$10:$A$84,C29,Accounts!$D$10:$D$84),0)</f>
        <v>0</v>
      </c>
      <c r="J29" s="30">
        <f>IF(H29&lt;&gt;"",ROUND(H29*(1-F29-I29),2),IF(SETUP!$C$10&lt;&gt;"Y",0,IF(SUMIF(Accounts!A$10:A$84,C29,Accounts!Q$10:Q$84)=1,0,ROUND((D29-E29)*(1-F29-I29)/SETUP!$C$13,2))))</f>
        <v>0</v>
      </c>
      <c r="K29" s="14" t="str">
        <f>IF(SUM(C29:H29)=0,"",IF(T29=0,LOOKUP(C29,Accounts!$A$10:$A$84,Accounts!$B$10:$B$84),"Error!  Invalid Account Number"))</f>
        <v/>
      </c>
      <c r="L29" s="30">
        <f t="shared" si="0"/>
        <v>0</v>
      </c>
      <c r="M29" s="152">
        <f t="shared" si="5"/>
        <v>0</v>
      </c>
      <c r="N29" s="43"/>
      <c r="O29" s="92"/>
      <c r="P29" s="150"/>
      <c r="Q29" s="156">
        <f t="shared" si="7"/>
        <v>0</v>
      </c>
      <c r="R29" s="161">
        <f t="shared" si="4"/>
        <v>0</v>
      </c>
      <c r="S29" s="15">
        <f>SUMIF(Accounts!A$10:A$84,C29,Accounts!A$10:A$84)</f>
        <v>0</v>
      </c>
      <c r="T29" s="15">
        <f t="shared" si="6"/>
        <v>0</v>
      </c>
      <c r="U29" s="15">
        <f t="shared" si="3"/>
        <v>0</v>
      </c>
    </row>
    <row r="30" spans="1:21">
      <c r="A30" s="56"/>
      <c r="B30" s="3"/>
      <c r="C30" s="216"/>
      <c r="D30" s="102"/>
      <c r="E30" s="102"/>
      <c r="F30" s="103"/>
      <c r="G30" s="131"/>
      <c r="H30" s="2"/>
      <c r="I30" s="107">
        <f>IF(F30="",SUMIF(Accounts!$A$10:$A$84,C30,Accounts!$D$10:$D$84),0)</f>
        <v>0</v>
      </c>
      <c r="J30" s="30">
        <f>IF(H30&lt;&gt;"",ROUND(H30*(1-F30-I30),2),IF(SETUP!$C$10&lt;&gt;"Y",0,IF(SUMIF(Accounts!A$10:A$84,C30,Accounts!Q$10:Q$84)=1,0,ROUND((D30-E30)*(1-F30-I30)/SETUP!$C$13,2))))</f>
        <v>0</v>
      </c>
      <c r="K30" s="14" t="str">
        <f>IF(SUM(C30:H30)=0,"",IF(T30=0,LOOKUP(C30,Accounts!$A$10:$A$84,Accounts!$B$10:$B$84),"Error!  Invalid Account Number"))</f>
        <v/>
      </c>
      <c r="L30" s="30">
        <f t="shared" si="0"/>
        <v>0</v>
      </c>
      <c r="M30" s="152">
        <f t="shared" si="5"/>
        <v>0</v>
      </c>
      <c r="N30" s="43"/>
      <c r="O30" s="92"/>
      <c r="P30" s="150"/>
      <c r="Q30" s="156">
        <f t="shared" si="7"/>
        <v>0</v>
      </c>
      <c r="R30" s="161">
        <f t="shared" si="4"/>
        <v>0</v>
      </c>
      <c r="S30" s="15">
        <f>SUMIF(Accounts!A$10:A$84,C30,Accounts!A$10:A$84)</f>
        <v>0</v>
      </c>
      <c r="T30" s="15">
        <f t="shared" si="6"/>
        <v>0</v>
      </c>
      <c r="U30" s="15">
        <f t="shared" si="3"/>
        <v>0</v>
      </c>
    </row>
    <row r="31" spans="1:21">
      <c r="A31" s="56"/>
      <c r="B31" s="3"/>
      <c r="C31" s="216"/>
      <c r="D31" s="102"/>
      <c r="E31" s="102"/>
      <c r="F31" s="103"/>
      <c r="G31" s="131"/>
      <c r="H31" s="2"/>
      <c r="I31" s="107">
        <f>IF(F31="",SUMIF(Accounts!$A$10:$A$84,C31,Accounts!$D$10:$D$84),0)</f>
        <v>0</v>
      </c>
      <c r="J31" s="30">
        <f>IF(H31&lt;&gt;"",ROUND(H31*(1-F31-I31),2),IF(SETUP!$C$10&lt;&gt;"Y",0,IF(SUMIF(Accounts!A$10:A$84,C31,Accounts!Q$10:Q$84)=1,0,ROUND((D31-E31)*(1-F31-I31)/SETUP!$C$13,2))))</f>
        <v>0</v>
      </c>
      <c r="K31" s="14" t="str">
        <f>IF(SUM(C31:H31)=0,"",IF(T31=0,LOOKUP(C31,Accounts!$A$10:$A$84,Accounts!$B$10:$B$84),"Error!  Invalid Account Number"))</f>
        <v/>
      </c>
      <c r="L31" s="30">
        <f t="shared" si="0"/>
        <v>0</v>
      </c>
      <c r="M31" s="152">
        <f t="shared" si="5"/>
        <v>0</v>
      </c>
      <c r="N31" s="43"/>
      <c r="O31" s="92"/>
      <c r="P31" s="150"/>
      <c r="Q31" s="156">
        <f t="shared" si="7"/>
        <v>0</v>
      </c>
      <c r="R31" s="161">
        <f t="shared" si="4"/>
        <v>0</v>
      </c>
      <c r="S31" s="15">
        <f>SUMIF(Accounts!A$10:A$84,C31,Accounts!A$10:A$84)</f>
        <v>0</v>
      </c>
      <c r="T31" s="15">
        <f t="shared" si="6"/>
        <v>0</v>
      </c>
      <c r="U31" s="15">
        <f t="shared" si="3"/>
        <v>0</v>
      </c>
    </row>
    <row r="32" spans="1:21">
      <c r="A32" s="56"/>
      <c r="B32" s="3"/>
      <c r="C32" s="216"/>
      <c r="D32" s="102"/>
      <c r="E32" s="102"/>
      <c r="F32" s="103"/>
      <c r="G32" s="131"/>
      <c r="H32" s="2"/>
      <c r="I32" s="107">
        <f>IF(F32="",SUMIF(Accounts!$A$10:$A$84,C32,Accounts!$D$10:$D$84),0)</f>
        <v>0</v>
      </c>
      <c r="J32" s="30">
        <f>IF(H32&lt;&gt;"",ROUND(H32*(1-F32-I32),2),IF(SETUP!$C$10&lt;&gt;"Y",0,IF(SUMIF(Accounts!A$10:A$84,C32,Accounts!Q$10:Q$84)=1,0,ROUND((D32-E32)*(1-F32-I32)/SETUP!$C$13,2))))</f>
        <v>0</v>
      </c>
      <c r="K32" s="14" t="str">
        <f>IF(SUM(C32:H32)=0,"",IF(T32=0,LOOKUP(C32,Accounts!$A$10:$A$84,Accounts!$B$10:$B$84),"Error!  Invalid Account Number"))</f>
        <v/>
      </c>
      <c r="L32" s="30">
        <f t="shared" si="0"/>
        <v>0</v>
      </c>
      <c r="M32" s="152">
        <f t="shared" si="5"/>
        <v>0</v>
      </c>
      <c r="N32" s="43"/>
      <c r="O32" s="92"/>
      <c r="P32" s="150"/>
      <c r="Q32" s="156">
        <f t="shared" si="7"/>
        <v>0</v>
      </c>
      <c r="R32" s="161">
        <f t="shared" si="4"/>
        <v>0</v>
      </c>
      <c r="S32" s="15">
        <f>SUMIF(Accounts!A$10:A$84,C32,Accounts!A$10:A$84)</f>
        <v>0</v>
      </c>
      <c r="T32" s="15">
        <f t="shared" si="6"/>
        <v>0</v>
      </c>
      <c r="U32" s="15">
        <f t="shared" si="3"/>
        <v>0</v>
      </c>
    </row>
    <row r="33" spans="1:21">
      <c r="A33" s="56"/>
      <c r="B33" s="3"/>
      <c r="C33" s="216"/>
      <c r="D33" s="102"/>
      <c r="E33" s="102"/>
      <c r="F33" s="103"/>
      <c r="G33" s="131"/>
      <c r="H33" s="2"/>
      <c r="I33" s="107">
        <f>IF(F33="",SUMIF(Accounts!$A$10:$A$84,C33,Accounts!$D$10:$D$84),0)</f>
        <v>0</v>
      </c>
      <c r="J33" s="30">
        <f>IF(H33&lt;&gt;"",ROUND(H33*(1-F33-I33),2),IF(SETUP!$C$10&lt;&gt;"Y",0,IF(SUMIF(Accounts!A$10:A$84,C33,Accounts!Q$10:Q$84)=1,0,ROUND((D33-E33)*(1-F33-I33)/SETUP!$C$13,2))))</f>
        <v>0</v>
      </c>
      <c r="K33" s="14" t="str">
        <f>IF(SUM(C33:H33)=0,"",IF(T33=0,LOOKUP(C33,Accounts!$A$10:$A$84,Accounts!$B$10:$B$84),"Error!  Invalid Account Number"))</f>
        <v/>
      </c>
      <c r="L33" s="30">
        <f t="shared" si="0"/>
        <v>0</v>
      </c>
      <c r="M33" s="152">
        <f t="shared" si="5"/>
        <v>0</v>
      </c>
      <c r="N33" s="43"/>
      <c r="O33" s="92"/>
      <c r="P33" s="150"/>
      <c r="Q33" s="156">
        <f t="shared" si="7"/>
        <v>0</v>
      </c>
      <c r="R33" s="161">
        <f t="shared" si="4"/>
        <v>0</v>
      </c>
      <c r="S33" s="15">
        <f>SUMIF(Accounts!A$10:A$84,C33,Accounts!A$10:A$84)</f>
        <v>0</v>
      </c>
      <c r="T33" s="15">
        <f t="shared" si="6"/>
        <v>0</v>
      </c>
      <c r="U33" s="15">
        <f t="shared" si="3"/>
        <v>0</v>
      </c>
    </row>
    <row r="34" spans="1:21">
      <c r="A34" s="56"/>
      <c r="B34" s="3"/>
      <c r="C34" s="216"/>
      <c r="D34" s="102"/>
      <c r="E34" s="102"/>
      <c r="F34" s="103"/>
      <c r="G34" s="131"/>
      <c r="H34" s="2"/>
      <c r="I34" s="107">
        <f>IF(F34="",SUMIF(Accounts!$A$10:$A$84,C34,Accounts!$D$10:$D$84),0)</f>
        <v>0</v>
      </c>
      <c r="J34" s="30">
        <f>IF(H34&lt;&gt;"",ROUND(H34*(1-F34-I34),2),IF(SETUP!$C$10&lt;&gt;"Y",0,IF(SUMIF(Accounts!A$10:A$84,C34,Accounts!Q$10:Q$84)=1,0,ROUND((D34-E34)*(1-F34-I34)/SETUP!$C$13,2))))</f>
        <v>0</v>
      </c>
      <c r="K34" s="14" t="str">
        <f>IF(SUM(C34:H34)=0,"",IF(T34=0,LOOKUP(C34,Accounts!$A$10:$A$84,Accounts!$B$10:$B$84),"Error!  Invalid Account Number"))</f>
        <v/>
      </c>
      <c r="L34" s="30">
        <f t="shared" si="0"/>
        <v>0</v>
      </c>
      <c r="M34" s="152">
        <f t="shared" si="5"/>
        <v>0</v>
      </c>
      <c r="N34" s="43"/>
      <c r="O34" s="92"/>
      <c r="P34" s="150"/>
      <c r="Q34" s="156">
        <f t="shared" si="7"/>
        <v>0</v>
      </c>
      <c r="R34" s="161">
        <f t="shared" si="4"/>
        <v>0</v>
      </c>
      <c r="S34" s="15">
        <f>SUMIF(Accounts!A$10:A$84,C34,Accounts!A$10:A$84)</f>
        <v>0</v>
      </c>
      <c r="T34" s="15">
        <f t="shared" si="6"/>
        <v>0</v>
      </c>
      <c r="U34" s="15">
        <f t="shared" si="3"/>
        <v>0</v>
      </c>
    </row>
    <row r="35" spans="1:21">
      <c r="A35" s="56"/>
      <c r="B35" s="3"/>
      <c r="C35" s="216"/>
      <c r="D35" s="102"/>
      <c r="E35" s="102"/>
      <c r="F35" s="103"/>
      <c r="G35" s="131"/>
      <c r="H35" s="2"/>
      <c r="I35" s="107">
        <f>IF(F35="",SUMIF(Accounts!$A$10:$A$84,C35,Accounts!$D$10:$D$84),0)</f>
        <v>0</v>
      </c>
      <c r="J35" s="30">
        <f>IF(H35&lt;&gt;"",ROUND(H35*(1-F35-I35),2),IF(SETUP!$C$10&lt;&gt;"Y",0,IF(SUMIF(Accounts!A$10:A$84,C35,Accounts!Q$10:Q$84)=1,0,ROUND((D35-E35)*(1-F35-I35)/SETUP!$C$13,2))))</f>
        <v>0</v>
      </c>
      <c r="K35" s="14" t="str">
        <f>IF(SUM(C35:H35)=0,"",IF(T35=0,LOOKUP(C35,Accounts!$A$10:$A$84,Accounts!$B$10:$B$84),"Error!  Invalid Account Number"))</f>
        <v/>
      </c>
      <c r="L35" s="30">
        <f t="shared" si="0"/>
        <v>0</v>
      </c>
      <c r="M35" s="152">
        <f t="shared" si="5"/>
        <v>0</v>
      </c>
      <c r="N35" s="43"/>
      <c r="O35" s="92"/>
      <c r="P35" s="150"/>
      <c r="Q35" s="156">
        <f t="shared" si="7"/>
        <v>0</v>
      </c>
      <c r="R35" s="161">
        <f t="shared" si="4"/>
        <v>0</v>
      </c>
      <c r="S35" s="15">
        <f>SUMIF(Accounts!A$10:A$84,C35,Accounts!A$10:A$84)</f>
        <v>0</v>
      </c>
      <c r="T35" s="15">
        <f t="shared" si="6"/>
        <v>0</v>
      </c>
      <c r="U35" s="15">
        <f t="shared" si="3"/>
        <v>0</v>
      </c>
    </row>
    <row r="36" spans="1:21">
      <c r="A36" s="56"/>
      <c r="B36" s="3"/>
      <c r="C36" s="216"/>
      <c r="D36" s="102"/>
      <c r="E36" s="102"/>
      <c r="F36" s="103"/>
      <c r="G36" s="131"/>
      <c r="H36" s="2"/>
      <c r="I36" s="107">
        <f>IF(F36="",SUMIF(Accounts!$A$10:$A$84,C36,Accounts!$D$10:$D$84),0)</f>
        <v>0</v>
      </c>
      <c r="J36" s="30">
        <f>IF(H36&lt;&gt;"",ROUND(H36*(1-F36-I36),2),IF(SETUP!$C$10&lt;&gt;"Y",0,IF(SUMIF(Accounts!A$10:A$84,C36,Accounts!Q$10:Q$84)=1,0,ROUND((D36-E36)*(1-F36-I36)/SETUP!$C$13,2))))</f>
        <v>0</v>
      </c>
      <c r="K36" s="14" t="str">
        <f>IF(SUM(C36:H36)=0,"",IF(T36=0,LOOKUP(C36,Accounts!$A$10:$A$84,Accounts!$B$10:$B$84),"Error!  Invalid Account Number"))</f>
        <v/>
      </c>
      <c r="L36" s="30">
        <f t="shared" si="0"/>
        <v>0</v>
      </c>
      <c r="M36" s="152">
        <f t="shared" si="5"/>
        <v>0</v>
      </c>
      <c r="N36" s="43"/>
      <c r="O36" s="92"/>
      <c r="P36" s="150"/>
      <c r="Q36" s="156">
        <f t="shared" si="7"/>
        <v>0</v>
      </c>
      <c r="R36" s="161">
        <f t="shared" si="4"/>
        <v>0</v>
      </c>
      <c r="S36" s="15">
        <f>SUMIF(Accounts!A$10:A$84,C36,Accounts!A$10:A$84)</f>
        <v>0</v>
      </c>
      <c r="T36" s="15">
        <f t="shared" si="6"/>
        <v>0</v>
      </c>
      <c r="U36" s="15">
        <f t="shared" si="3"/>
        <v>0</v>
      </c>
    </row>
    <row r="37" spans="1:21">
      <c r="A37" s="56"/>
      <c r="B37" s="3"/>
      <c r="C37" s="216"/>
      <c r="D37" s="102"/>
      <c r="E37" s="102"/>
      <c r="F37" s="103"/>
      <c r="G37" s="131"/>
      <c r="H37" s="2"/>
      <c r="I37" s="107">
        <f>IF(F37="",SUMIF(Accounts!$A$10:$A$84,C37,Accounts!$D$10:$D$84),0)</f>
        <v>0</v>
      </c>
      <c r="J37" s="30">
        <f>IF(H37&lt;&gt;"",ROUND(H37*(1-F37-I37),2),IF(SETUP!$C$10&lt;&gt;"Y",0,IF(SUMIF(Accounts!A$10:A$84,C37,Accounts!Q$10:Q$84)=1,0,ROUND((D37-E37)*(1-F37-I37)/SETUP!$C$13,2))))</f>
        <v>0</v>
      </c>
      <c r="K37" s="14" t="str">
        <f>IF(SUM(C37:H37)=0,"",IF(T37=0,LOOKUP(C37,Accounts!$A$10:$A$84,Accounts!$B$10:$B$84),"Error!  Invalid Account Number"))</f>
        <v/>
      </c>
      <c r="L37" s="30">
        <f t="shared" si="0"/>
        <v>0</v>
      </c>
      <c r="M37" s="152">
        <f t="shared" si="5"/>
        <v>0</v>
      </c>
      <c r="N37" s="43"/>
      <c r="O37" s="92"/>
      <c r="P37" s="150"/>
      <c r="Q37" s="156">
        <f t="shared" si="7"/>
        <v>0</v>
      </c>
      <c r="R37" s="161">
        <f t="shared" si="4"/>
        <v>0</v>
      </c>
      <c r="S37" s="15">
        <f>SUMIF(Accounts!A$10:A$84,C37,Accounts!A$10:A$84)</f>
        <v>0</v>
      </c>
      <c r="T37" s="15">
        <f t="shared" si="6"/>
        <v>0</v>
      </c>
      <c r="U37" s="15">
        <f t="shared" si="3"/>
        <v>0</v>
      </c>
    </row>
    <row r="38" spans="1:21">
      <c r="A38" s="56"/>
      <c r="B38" s="3"/>
      <c r="C38" s="216"/>
      <c r="D38" s="102"/>
      <c r="E38" s="102"/>
      <c r="F38" s="103"/>
      <c r="G38" s="131"/>
      <c r="H38" s="2"/>
      <c r="I38" s="107">
        <f>IF(F38="",SUMIF(Accounts!$A$10:$A$84,C38,Accounts!$D$10:$D$84),0)</f>
        <v>0</v>
      </c>
      <c r="J38" s="30">
        <f>IF(H38&lt;&gt;"",ROUND(H38*(1-F38-I38),2),IF(SETUP!$C$10&lt;&gt;"Y",0,IF(SUMIF(Accounts!A$10:A$84,C38,Accounts!Q$10:Q$84)=1,0,ROUND((D38-E38)*(1-F38-I38)/SETUP!$C$13,2))))</f>
        <v>0</v>
      </c>
      <c r="K38" s="14" t="str">
        <f>IF(SUM(C38:H38)=0,"",IF(T38=0,LOOKUP(C38,Accounts!$A$10:$A$84,Accounts!$B$10:$B$84),"Error!  Invalid Account Number"))</f>
        <v/>
      </c>
      <c r="L38" s="30">
        <f t="shared" si="0"/>
        <v>0</v>
      </c>
      <c r="M38" s="152">
        <f t="shared" si="5"/>
        <v>0</v>
      </c>
      <c r="N38" s="43"/>
      <c r="O38" s="92"/>
      <c r="P38" s="150"/>
      <c r="Q38" s="156">
        <f t="shared" si="7"/>
        <v>0</v>
      </c>
      <c r="R38" s="161">
        <f t="shared" si="4"/>
        <v>0</v>
      </c>
      <c r="S38" s="15">
        <f>SUMIF(Accounts!A$10:A$84,C38,Accounts!A$10:A$84)</f>
        <v>0</v>
      </c>
      <c r="T38" s="15">
        <f t="shared" si="6"/>
        <v>0</v>
      </c>
      <c r="U38" s="15">
        <f t="shared" si="3"/>
        <v>0</v>
      </c>
    </row>
    <row r="39" spans="1:21">
      <c r="A39" s="56"/>
      <c r="B39" s="3"/>
      <c r="C39" s="216"/>
      <c r="D39" s="102"/>
      <c r="E39" s="102"/>
      <c r="F39" s="103"/>
      <c r="G39" s="131"/>
      <c r="H39" s="2"/>
      <c r="I39" s="107">
        <f>IF(F39="",SUMIF(Accounts!$A$10:$A$84,C39,Accounts!$D$10:$D$84),0)</f>
        <v>0</v>
      </c>
      <c r="J39" s="30">
        <f>IF(H39&lt;&gt;"",ROUND(H39*(1-F39-I39),2),IF(SETUP!$C$10&lt;&gt;"Y",0,IF(SUMIF(Accounts!A$10:A$84,C39,Accounts!Q$10:Q$84)=1,0,ROUND((D39-E39)*(1-F39-I39)/SETUP!$C$13,2))))</f>
        <v>0</v>
      </c>
      <c r="K39" s="14" t="str">
        <f>IF(SUM(C39:H39)=0,"",IF(T39=0,LOOKUP(C39,Accounts!$A$10:$A$84,Accounts!$B$10:$B$84),"Error!  Invalid Account Number"))</f>
        <v/>
      </c>
      <c r="L39" s="30">
        <f t="shared" si="0"/>
        <v>0</v>
      </c>
      <c r="M39" s="152">
        <f t="shared" si="5"/>
        <v>0</v>
      </c>
      <c r="N39" s="43"/>
      <c r="O39" s="92"/>
      <c r="P39" s="150"/>
      <c r="Q39" s="156">
        <f t="shared" si="7"/>
        <v>0</v>
      </c>
      <c r="R39" s="161">
        <f t="shared" si="4"/>
        <v>0</v>
      </c>
      <c r="S39" s="15">
        <f>SUMIF(Accounts!A$10:A$84,C39,Accounts!A$10:A$84)</f>
        <v>0</v>
      </c>
      <c r="T39" s="15">
        <f t="shared" si="6"/>
        <v>0</v>
      </c>
      <c r="U39" s="15">
        <f t="shared" si="3"/>
        <v>0</v>
      </c>
    </row>
    <row r="40" spans="1:21">
      <c r="A40" s="56"/>
      <c r="B40" s="3"/>
      <c r="C40" s="216"/>
      <c r="D40" s="102"/>
      <c r="E40" s="102"/>
      <c r="F40" s="103"/>
      <c r="G40" s="131"/>
      <c r="H40" s="2"/>
      <c r="I40" s="107">
        <f>IF(F40="",SUMIF(Accounts!$A$10:$A$84,C40,Accounts!$D$10:$D$84),0)</f>
        <v>0</v>
      </c>
      <c r="J40" s="30">
        <f>IF(H40&lt;&gt;"",ROUND(H40*(1-F40-I40),2),IF(SETUP!$C$10&lt;&gt;"Y",0,IF(SUMIF(Accounts!A$10:A$84,C40,Accounts!Q$10:Q$84)=1,0,ROUND((D40-E40)*(1-F40-I40)/SETUP!$C$13,2))))</f>
        <v>0</v>
      </c>
      <c r="K40" s="14" t="str">
        <f>IF(SUM(C40:H40)=0,"",IF(T40=0,LOOKUP(C40,Accounts!$A$10:$A$84,Accounts!$B$10:$B$84),"Error!  Invalid Account Number"))</f>
        <v/>
      </c>
      <c r="L40" s="30">
        <f t="shared" si="0"/>
        <v>0</v>
      </c>
      <c r="M40" s="152">
        <f t="shared" si="5"/>
        <v>0</v>
      </c>
      <c r="N40" s="43"/>
      <c r="O40" s="92"/>
      <c r="P40" s="150"/>
      <c r="Q40" s="156">
        <f t="shared" si="7"/>
        <v>0</v>
      </c>
      <c r="R40" s="161">
        <f t="shared" si="4"/>
        <v>0</v>
      </c>
      <c r="S40" s="15">
        <f>SUMIF(Accounts!A$10:A$84,C40,Accounts!A$10:A$84)</f>
        <v>0</v>
      </c>
      <c r="T40" s="15">
        <f t="shared" si="6"/>
        <v>0</v>
      </c>
      <c r="U40" s="15">
        <f t="shared" si="3"/>
        <v>0</v>
      </c>
    </row>
    <row r="41" spans="1:21">
      <c r="A41" s="56"/>
      <c r="B41" s="3"/>
      <c r="C41" s="216"/>
      <c r="D41" s="102"/>
      <c r="E41" s="102"/>
      <c r="F41" s="103"/>
      <c r="G41" s="131"/>
      <c r="H41" s="2"/>
      <c r="I41" s="107">
        <f>IF(F41="",SUMIF(Accounts!$A$10:$A$84,C41,Accounts!$D$10:$D$84),0)</f>
        <v>0</v>
      </c>
      <c r="J41" s="30">
        <f>IF(H41&lt;&gt;"",ROUND(H41*(1-F41-I41),2),IF(SETUP!$C$10&lt;&gt;"Y",0,IF(SUMIF(Accounts!A$10:A$84,C41,Accounts!Q$10:Q$84)=1,0,ROUND((D41-E41)*(1-F41-I41)/SETUP!$C$13,2))))</f>
        <v>0</v>
      </c>
      <c r="K41" s="14" t="str">
        <f>IF(SUM(C41:H41)=0,"",IF(T41=0,LOOKUP(C41,Accounts!$A$10:$A$84,Accounts!$B$10:$B$84),"Error!  Invalid Account Number"))</f>
        <v/>
      </c>
      <c r="L41" s="30">
        <f t="shared" si="0"/>
        <v>0</v>
      </c>
      <c r="M41" s="152">
        <f t="shared" si="5"/>
        <v>0</v>
      </c>
      <c r="N41" s="43"/>
      <c r="O41" s="92"/>
      <c r="P41" s="150"/>
      <c r="Q41" s="156">
        <f t="shared" si="7"/>
        <v>0</v>
      </c>
      <c r="R41" s="161">
        <f t="shared" si="4"/>
        <v>0</v>
      </c>
      <c r="S41" s="15">
        <f>SUMIF(Accounts!A$10:A$84,C41,Accounts!A$10:A$84)</f>
        <v>0</v>
      </c>
      <c r="T41" s="15">
        <f t="shared" si="6"/>
        <v>0</v>
      </c>
      <c r="U41" s="15">
        <f t="shared" si="3"/>
        <v>0</v>
      </c>
    </row>
    <row r="42" spans="1:21">
      <c r="A42" s="56"/>
      <c r="B42" s="3"/>
      <c r="C42" s="216"/>
      <c r="D42" s="102"/>
      <c r="E42" s="102"/>
      <c r="F42" s="103"/>
      <c r="G42" s="131"/>
      <c r="H42" s="2"/>
      <c r="I42" s="107">
        <f>IF(F42="",SUMIF(Accounts!$A$10:$A$84,C42,Accounts!$D$10:$D$84),0)</f>
        <v>0</v>
      </c>
      <c r="J42" s="30">
        <f>IF(H42&lt;&gt;"",ROUND(H42*(1-F42-I42),2),IF(SETUP!$C$10&lt;&gt;"Y",0,IF(SUMIF(Accounts!A$10:A$84,C42,Accounts!Q$10:Q$84)=1,0,ROUND((D42-E42)*(1-F42-I42)/SETUP!$C$13,2))))</f>
        <v>0</v>
      </c>
      <c r="K42" s="14" t="str">
        <f>IF(SUM(C42:H42)=0,"",IF(T42=0,LOOKUP(C42,Accounts!$A$10:$A$84,Accounts!$B$10:$B$84),"Error!  Invalid Account Number"))</f>
        <v/>
      </c>
      <c r="L42" s="30">
        <f t="shared" si="0"/>
        <v>0</v>
      </c>
      <c r="M42" s="152">
        <f t="shared" si="5"/>
        <v>0</v>
      </c>
      <c r="N42" s="43"/>
      <c r="O42" s="92"/>
      <c r="P42" s="150"/>
      <c r="Q42" s="156">
        <f t="shared" si="7"/>
        <v>0</v>
      </c>
      <c r="R42" s="161">
        <f t="shared" si="4"/>
        <v>0</v>
      </c>
      <c r="S42" s="15">
        <f>SUMIF(Accounts!A$10:A$84,C42,Accounts!A$10:A$84)</f>
        <v>0</v>
      </c>
      <c r="T42" s="15">
        <f t="shared" si="6"/>
        <v>0</v>
      </c>
      <c r="U42" s="15">
        <f t="shared" si="3"/>
        <v>0</v>
      </c>
    </row>
    <row r="43" spans="1:21">
      <c r="A43" s="56"/>
      <c r="B43" s="3"/>
      <c r="C43" s="216"/>
      <c r="D43" s="102"/>
      <c r="E43" s="102"/>
      <c r="F43" s="103"/>
      <c r="G43" s="131"/>
      <c r="H43" s="2"/>
      <c r="I43" s="107">
        <f>IF(F43="",SUMIF(Accounts!$A$10:$A$84,C43,Accounts!$D$10:$D$84),0)</f>
        <v>0</v>
      </c>
      <c r="J43" s="30">
        <f>IF(H43&lt;&gt;"",ROUND(H43*(1-F43-I43),2),IF(SETUP!$C$10&lt;&gt;"Y",0,IF(SUMIF(Accounts!A$10:A$84,C43,Accounts!Q$10:Q$84)=1,0,ROUND((D43-E43)*(1-F43-I43)/SETUP!$C$13,2))))</f>
        <v>0</v>
      </c>
      <c r="K43" s="14" t="str">
        <f>IF(SUM(C43:H43)=0,"",IF(T43=0,LOOKUP(C43,Accounts!$A$10:$A$84,Accounts!$B$10:$B$84),"Error!  Invalid Account Number"))</f>
        <v/>
      </c>
      <c r="L43" s="30">
        <f t="shared" si="0"/>
        <v>0</v>
      </c>
      <c r="M43" s="152">
        <f t="shared" si="5"/>
        <v>0</v>
      </c>
      <c r="N43" s="43"/>
      <c r="O43" s="92"/>
      <c r="P43" s="150"/>
      <c r="Q43" s="156">
        <f t="shared" si="7"/>
        <v>0</v>
      </c>
      <c r="R43" s="161">
        <f t="shared" si="4"/>
        <v>0</v>
      </c>
      <c r="S43" s="15">
        <f>SUMIF(Accounts!A$10:A$84,C43,Accounts!A$10:A$84)</f>
        <v>0</v>
      </c>
      <c r="T43" s="15">
        <f t="shared" si="6"/>
        <v>0</v>
      </c>
      <c r="U43" s="15">
        <f t="shared" si="3"/>
        <v>0</v>
      </c>
    </row>
    <row r="44" spans="1:21">
      <c r="A44" s="56"/>
      <c r="B44" s="3"/>
      <c r="C44" s="216"/>
      <c r="D44" s="102"/>
      <c r="E44" s="102"/>
      <c r="F44" s="103"/>
      <c r="G44" s="131"/>
      <c r="H44" s="2"/>
      <c r="I44" s="107">
        <f>IF(F44="",SUMIF(Accounts!$A$10:$A$84,C44,Accounts!$D$10:$D$84),0)</f>
        <v>0</v>
      </c>
      <c r="J44" s="30">
        <f>IF(H44&lt;&gt;"",ROUND(H44*(1-F44-I44),2),IF(SETUP!$C$10&lt;&gt;"Y",0,IF(SUMIF(Accounts!A$10:A$84,C44,Accounts!Q$10:Q$84)=1,0,ROUND((D44-E44)*(1-F44-I44)/SETUP!$C$13,2))))</f>
        <v>0</v>
      </c>
      <c r="K44" s="14" t="str">
        <f>IF(SUM(C44:H44)=0,"",IF(T44=0,LOOKUP(C44,Accounts!$A$10:$A$84,Accounts!$B$10:$B$84),"Error!  Invalid Account Number"))</f>
        <v/>
      </c>
      <c r="L44" s="30">
        <f t="shared" si="0"/>
        <v>0</v>
      </c>
      <c r="M44" s="152">
        <f t="shared" si="5"/>
        <v>0</v>
      </c>
      <c r="N44" s="43"/>
      <c r="O44" s="92"/>
      <c r="P44" s="150"/>
      <c r="Q44" s="156">
        <f t="shared" si="7"/>
        <v>0</v>
      </c>
      <c r="R44" s="161">
        <f t="shared" si="4"/>
        <v>0</v>
      </c>
      <c r="S44" s="15">
        <f>SUMIF(Accounts!A$10:A$84,C44,Accounts!A$10:A$84)</f>
        <v>0</v>
      </c>
      <c r="T44" s="15">
        <f t="shared" si="6"/>
        <v>0</v>
      </c>
      <c r="U44" s="15">
        <f t="shared" si="3"/>
        <v>0</v>
      </c>
    </row>
    <row r="45" spans="1:21">
      <c r="A45" s="56"/>
      <c r="B45" s="3"/>
      <c r="C45" s="216"/>
      <c r="D45" s="102"/>
      <c r="E45" s="102"/>
      <c r="F45" s="103"/>
      <c r="G45" s="131"/>
      <c r="H45" s="2"/>
      <c r="I45" s="107">
        <f>IF(F45="",SUMIF(Accounts!$A$10:$A$84,C45,Accounts!$D$10:$D$84),0)</f>
        <v>0</v>
      </c>
      <c r="J45" s="30">
        <f>IF(H45&lt;&gt;"",ROUND(H45*(1-F45-I45),2),IF(SETUP!$C$10&lt;&gt;"Y",0,IF(SUMIF(Accounts!A$10:A$84,C45,Accounts!Q$10:Q$84)=1,0,ROUND((D45-E45)*(1-F45-I45)/SETUP!$C$13,2))))</f>
        <v>0</v>
      </c>
      <c r="K45" s="14" t="str">
        <f>IF(SUM(C45:H45)=0,"",IF(T45=0,LOOKUP(C45,Accounts!$A$10:$A$84,Accounts!$B$10:$B$84),"Error!  Invalid Account Number"))</f>
        <v/>
      </c>
      <c r="L45" s="30">
        <f t="shared" si="0"/>
        <v>0</v>
      </c>
      <c r="M45" s="152">
        <f t="shared" si="5"/>
        <v>0</v>
      </c>
      <c r="N45" s="43"/>
      <c r="O45" s="92"/>
      <c r="P45" s="150"/>
      <c r="Q45" s="156">
        <f t="shared" si="7"/>
        <v>0</v>
      </c>
      <c r="R45" s="161">
        <f t="shared" si="4"/>
        <v>0</v>
      </c>
      <c r="S45" s="15">
        <f>SUMIF(Accounts!A$10:A$84,C45,Accounts!A$10:A$84)</f>
        <v>0</v>
      </c>
      <c r="T45" s="15">
        <f t="shared" si="6"/>
        <v>0</v>
      </c>
      <c r="U45" s="15">
        <f t="shared" si="3"/>
        <v>0</v>
      </c>
    </row>
    <row r="46" spans="1:21">
      <c r="A46" s="56"/>
      <c r="B46" s="3"/>
      <c r="C46" s="216"/>
      <c r="D46" s="102"/>
      <c r="E46" s="102"/>
      <c r="F46" s="103"/>
      <c r="G46" s="131"/>
      <c r="H46" s="2"/>
      <c r="I46" s="107">
        <f>IF(F46="",SUMIF(Accounts!$A$10:$A$84,C46,Accounts!$D$10:$D$84),0)</f>
        <v>0</v>
      </c>
      <c r="J46" s="30">
        <f>IF(H46&lt;&gt;"",ROUND(H46*(1-F46-I46),2),IF(SETUP!$C$10&lt;&gt;"Y",0,IF(SUMIF(Accounts!A$10:A$84,C46,Accounts!Q$10:Q$84)=1,0,ROUND((D46-E46)*(1-F46-I46)/SETUP!$C$13,2))))</f>
        <v>0</v>
      </c>
      <c r="K46" s="14" t="str">
        <f>IF(SUM(C46:H46)=0,"",IF(T46=0,LOOKUP(C46,Accounts!$A$10:$A$84,Accounts!$B$10:$B$84),"Error!  Invalid Account Number"))</f>
        <v/>
      </c>
      <c r="L46" s="30">
        <f t="shared" si="0"/>
        <v>0</v>
      </c>
      <c r="M46" s="152">
        <f t="shared" si="5"/>
        <v>0</v>
      </c>
      <c r="N46" s="43"/>
      <c r="O46" s="92"/>
      <c r="P46" s="150"/>
      <c r="Q46" s="156">
        <f t="shared" si="7"/>
        <v>0</v>
      </c>
      <c r="R46" s="161">
        <f t="shared" si="4"/>
        <v>0</v>
      </c>
      <c r="S46" s="15">
        <f>SUMIF(Accounts!A$10:A$84,C46,Accounts!A$10:A$84)</f>
        <v>0</v>
      </c>
      <c r="T46" s="15">
        <f t="shared" si="6"/>
        <v>0</v>
      </c>
      <c r="U46" s="15">
        <f t="shared" si="3"/>
        <v>0</v>
      </c>
    </row>
    <row r="47" spans="1:21">
      <c r="A47" s="56"/>
      <c r="B47" s="3"/>
      <c r="C47" s="216"/>
      <c r="D47" s="102"/>
      <c r="E47" s="102"/>
      <c r="F47" s="103"/>
      <c r="G47" s="131"/>
      <c r="H47" s="2"/>
      <c r="I47" s="107">
        <f>IF(F47="",SUMIF(Accounts!$A$10:$A$84,C47,Accounts!$D$10:$D$84),0)</f>
        <v>0</v>
      </c>
      <c r="J47" s="30">
        <f>IF(H47&lt;&gt;"",ROUND(H47*(1-F47-I47),2),IF(SETUP!$C$10&lt;&gt;"Y",0,IF(SUMIF(Accounts!A$10:A$84,C47,Accounts!Q$10:Q$84)=1,0,ROUND((D47-E47)*(1-F47-I47)/SETUP!$C$13,2))))</f>
        <v>0</v>
      </c>
      <c r="K47" s="14" t="str">
        <f>IF(SUM(C47:H47)=0,"",IF(T47=0,LOOKUP(C47,Accounts!$A$10:$A$84,Accounts!$B$10:$B$84),"Error!  Invalid Account Number"))</f>
        <v/>
      </c>
      <c r="L47" s="30">
        <f t="shared" si="0"/>
        <v>0</v>
      </c>
      <c r="M47" s="152">
        <f t="shared" si="5"/>
        <v>0</v>
      </c>
      <c r="N47" s="43"/>
      <c r="O47" s="92"/>
      <c r="P47" s="150"/>
      <c r="Q47" s="156">
        <f t="shared" si="7"/>
        <v>0</v>
      </c>
      <c r="R47" s="161">
        <f t="shared" si="4"/>
        <v>0</v>
      </c>
      <c r="S47" s="15">
        <f>SUMIF(Accounts!A$10:A$84,C47,Accounts!A$10:A$84)</f>
        <v>0</v>
      </c>
      <c r="T47" s="15">
        <f t="shared" si="6"/>
        <v>0</v>
      </c>
      <c r="U47" s="15">
        <f t="shared" si="3"/>
        <v>0</v>
      </c>
    </row>
    <row r="48" spans="1:21">
      <c r="A48" s="56"/>
      <c r="B48" s="3"/>
      <c r="C48" s="216"/>
      <c r="D48" s="102"/>
      <c r="E48" s="102"/>
      <c r="F48" s="103"/>
      <c r="G48" s="131"/>
      <c r="H48" s="2"/>
      <c r="I48" s="107">
        <f>IF(F48="",SUMIF(Accounts!$A$10:$A$84,C48,Accounts!$D$10:$D$84),0)</f>
        <v>0</v>
      </c>
      <c r="J48" s="30">
        <f>IF(H48&lt;&gt;"",ROUND(H48*(1-F48-I48),2),IF(SETUP!$C$10&lt;&gt;"Y",0,IF(SUMIF(Accounts!A$10:A$84,C48,Accounts!Q$10:Q$84)=1,0,ROUND((D48-E48)*(1-F48-I48)/SETUP!$C$13,2))))</f>
        <v>0</v>
      </c>
      <c r="K48" s="14" t="str">
        <f>IF(SUM(C48:H48)=0,"",IF(T48=0,LOOKUP(C48,Accounts!$A$10:$A$84,Accounts!$B$10:$B$84),"Error!  Invalid Account Number"))</f>
        <v/>
      </c>
      <c r="L48" s="30">
        <f t="shared" si="0"/>
        <v>0</v>
      </c>
      <c r="M48" s="152">
        <f t="shared" si="5"/>
        <v>0</v>
      </c>
      <c r="N48" s="43"/>
      <c r="O48" s="92"/>
      <c r="P48" s="150"/>
      <c r="Q48" s="156">
        <f t="shared" si="7"/>
        <v>0</v>
      </c>
      <c r="R48" s="161">
        <f t="shared" si="4"/>
        <v>0</v>
      </c>
      <c r="S48" s="15">
        <f>SUMIF(Accounts!A$10:A$84,C48,Accounts!A$10:A$84)</f>
        <v>0</v>
      </c>
      <c r="T48" s="15">
        <f t="shared" si="6"/>
        <v>0</v>
      </c>
      <c r="U48" s="15">
        <f t="shared" si="3"/>
        <v>0</v>
      </c>
    </row>
    <row r="49" spans="1:21">
      <c r="A49" s="56"/>
      <c r="B49" s="3"/>
      <c r="C49" s="216"/>
      <c r="D49" s="102"/>
      <c r="E49" s="102"/>
      <c r="F49" s="103"/>
      <c r="G49" s="131"/>
      <c r="H49" s="2"/>
      <c r="I49" s="107">
        <f>IF(F49="",SUMIF(Accounts!$A$10:$A$84,C49,Accounts!$D$10:$D$84),0)</f>
        <v>0</v>
      </c>
      <c r="J49" s="30">
        <f>IF(H49&lt;&gt;"",ROUND(H49*(1-F49-I49),2),IF(SETUP!$C$10&lt;&gt;"Y",0,IF(SUMIF(Accounts!A$10:A$84,C49,Accounts!Q$10:Q$84)=1,0,ROUND((D49-E49)*(1-F49-I49)/SETUP!$C$13,2))))</f>
        <v>0</v>
      </c>
      <c r="K49" s="14" t="str">
        <f>IF(SUM(C49:H49)=0,"",IF(T49=0,LOOKUP(C49,Accounts!$A$10:$A$84,Accounts!$B$10:$B$84),"Error!  Invalid Account Number"))</f>
        <v/>
      </c>
      <c r="L49" s="30">
        <f t="shared" si="0"/>
        <v>0</v>
      </c>
      <c r="M49" s="152">
        <f t="shared" si="5"/>
        <v>0</v>
      </c>
      <c r="N49" s="43"/>
      <c r="O49" s="92"/>
      <c r="P49" s="150"/>
      <c r="Q49" s="156">
        <f t="shared" si="7"/>
        <v>0</v>
      </c>
      <c r="R49" s="161">
        <f t="shared" si="4"/>
        <v>0</v>
      </c>
      <c r="S49" s="15">
        <f>SUMIF(Accounts!A$10:A$84,C49,Accounts!A$10:A$84)</f>
        <v>0</v>
      </c>
      <c r="T49" s="15">
        <f t="shared" si="6"/>
        <v>0</v>
      </c>
      <c r="U49" s="15">
        <f t="shared" si="3"/>
        <v>0</v>
      </c>
    </row>
    <row r="50" spans="1:21">
      <c r="A50" s="56"/>
      <c r="B50" s="3"/>
      <c r="C50" s="216"/>
      <c r="D50" s="102"/>
      <c r="E50" s="102"/>
      <c r="F50" s="103"/>
      <c r="G50" s="131"/>
      <c r="H50" s="2"/>
      <c r="I50" s="107">
        <f>IF(F50="",SUMIF(Accounts!$A$10:$A$84,C50,Accounts!$D$10:$D$84),0)</f>
        <v>0</v>
      </c>
      <c r="J50" s="30">
        <f>IF(H50&lt;&gt;"",ROUND(H50*(1-F50-I50),2),IF(SETUP!$C$10&lt;&gt;"Y",0,IF(SUMIF(Accounts!A$10:A$84,C50,Accounts!Q$10:Q$84)=1,0,ROUND((D50-E50)*(1-F50-I50)/SETUP!$C$13,2))))</f>
        <v>0</v>
      </c>
      <c r="K50" s="14" t="str">
        <f>IF(SUM(C50:H50)=0,"",IF(T50=0,LOOKUP(C50,Accounts!$A$10:$A$84,Accounts!$B$10:$B$84),"Error!  Invalid Account Number"))</f>
        <v/>
      </c>
      <c r="L50" s="30">
        <f t="shared" si="0"/>
        <v>0</v>
      </c>
      <c r="M50" s="152">
        <f t="shared" si="5"/>
        <v>0</v>
      </c>
      <c r="N50" s="43"/>
      <c r="O50" s="92"/>
      <c r="P50" s="150"/>
      <c r="Q50" s="156">
        <f t="shared" si="7"/>
        <v>0</v>
      </c>
      <c r="R50" s="161">
        <f t="shared" si="4"/>
        <v>0</v>
      </c>
      <c r="S50" s="15">
        <f>SUMIF(Accounts!A$10:A$84,C50,Accounts!A$10:A$84)</f>
        <v>0</v>
      </c>
      <c r="T50" s="15">
        <f t="shared" si="6"/>
        <v>0</v>
      </c>
      <c r="U50" s="15">
        <f t="shared" si="3"/>
        <v>0</v>
      </c>
    </row>
    <row r="51" spans="1:21">
      <c r="A51" s="56"/>
      <c r="B51" s="3"/>
      <c r="C51" s="216"/>
      <c r="D51" s="102"/>
      <c r="E51" s="102"/>
      <c r="F51" s="103"/>
      <c r="G51" s="131"/>
      <c r="H51" s="2"/>
      <c r="I51" s="107">
        <f>IF(F51="",SUMIF(Accounts!$A$10:$A$84,C51,Accounts!$D$10:$D$84),0)</f>
        <v>0</v>
      </c>
      <c r="J51" s="30">
        <f>IF(H51&lt;&gt;"",ROUND(H51*(1-F51-I51),2),IF(SETUP!$C$10&lt;&gt;"Y",0,IF(SUMIF(Accounts!A$10:A$84,C51,Accounts!Q$10:Q$84)=1,0,ROUND((D51-E51)*(1-F51-I51)/SETUP!$C$13,2))))</f>
        <v>0</v>
      </c>
      <c r="K51" s="14" t="str">
        <f>IF(SUM(C51:H51)=0,"",IF(T51=0,LOOKUP(C51,Accounts!$A$10:$A$84,Accounts!$B$10:$B$84),"Error!  Invalid Account Number"))</f>
        <v/>
      </c>
      <c r="L51" s="30">
        <f t="shared" si="0"/>
        <v>0</v>
      </c>
      <c r="M51" s="152">
        <f t="shared" si="5"/>
        <v>0</v>
      </c>
      <c r="N51" s="43"/>
      <c r="O51" s="92"/>
      <c r="P51" s="150"/>
      <c r="Q51" s="156">
        <f t="shared" si="7"/>
        <v>0</v>
      </c>
      <c r="R51" s="161">
        <f t="shared" si="4"/>
        <v>0</v>
      </c>
      <c r="S51" s="15">
        <f>SUMIF(Accounts!A$10:A$84,C51,Accounts!A$10:A$84)</f>
        <v>0</v>
      </c>
      <c r="T51" s="15">
        <f t="shared" si="6"/>
        <v>0</v>
      </c>
      <c r="U51" s="15">
        <f t="shared" si="3"/>
        <v>0</v>
      </c>
    </row>
    <row r="52" spans="1:21">
      <c r="A52" s="56"/>
      <c r="B52" s="3"/>
      <c r="C52" s="216"/>
      <c r="D52" s="102"/>
      <c r="E52" s="102"/>
      <c r="F52" s="103"/>
      <c r="G52" s="131"/>
      <c r="H52" s="2"/>
      <c r="I52" s="107">
        <f>IF(F52="",SUMIF(Accounts!$A$10:$A$84,C52,Accounts!$D$10:$D$84),0)</f>
        <v>0</v>
      </c>
      <c r="J52" s="30">
        <f>IF(H52&lt;&gt;"",ROUND(H52*(1-F52-I52),2),IF(SETUP!$C$10&lt;&gt;"Y",0,IF(SUMIF(Accounts!A$10:A$84,C52,Accounts!Q$10:Q$84)=1,0,ROUND((D52-E52)*(1-F52-I52)/SETUP!$C$13,2))))</f>
        <v>0</v>
      </c>
      <c r="K52" s="14" t="str">
        <f>IF(SUM(C52:H52)=0,"",IF(T52=0,LOOKUP(C52,Accounts!$A$10:$A$84,Accounts!$B$10:$B$84),"Error!  Invalid Account Number"))</f>
        <v/>
      </c>
      <c r="L52" s="30">
        <f t="shared" si="0"/>
        <v>0</v>
      </c>
      <c r="M52" s="152">
        <f t="shared" si="5"/>
        <v>0</v>
      </c>
      <c r="N52" s="43"/>
      <c r="O52" s="92"/>
      <c r="P52" s="150"/>
      <c r="Q52" s="156">
        <f t="shared" si="7"/>
        <v>0</v>
      </c>
      <c r="R52" s="161">
        <f t="shared" si="4"/>
        <v>0</v>
      </c>
      <c r="S52" s="15">
        <f>SUMIF(Accounts!A$10:A$84,C52,Accounts!A$10:A$84)</f>
        <v>0</v>
      </c>
      <c r="T52" s="15">
        <f t="shared" si="6"/>
        <v>0</v>
      </c>
      <c r="U52" s="15">
        <f t="shared" si="3"/>
        <v>0</v>
      </c>
    </row>
    <row r="53" spans="1:21">
      <c r="A53" s="56"/>
      <c r="B53" s="3"/>
      <c r="C53" s="216"/>
      <c r="D53" s="102"/>
      <c r="E53" s="102"/>
      <c r="F53" s="103"/>
      <c r="G53" s="131"/>
      <c r="H53" s="2"/>
      <c r="I53" s="107">
        <f>IF(F53="",SUMIF(Accounts!$A$10:$A$84,C53,Accounts!$D$10:$D$84),0)</f>
        <v>0</v>
      </c>
      <c r="J53" s="30">
        <f>IF(H53&lt;&gt;"",ROUND(H53*(1-F53-I53),2),IF(SETUP!$C$10&lt;&gt;"Y",0,IF(SUMIF(Accounts!A$10:A$84,C53,Accounts!Q$10:Q$84)=1,0,ROUND((D53-E53)*(1-F53-I53)/SETUP!$C$13,2))))</f>
        <v>0</v>
      </c>
      <c r="K53" s="14" t="str">
        <f>IF(SUM(C53:H53)=0,"",IF(T53=0,LOOKUP(C53,Accounts!$A$10:$A$84,Accounts!$B$10:$B$84),"Error!  Invalid Account Number"))</f>
        <v/>
      </c>
      <c r="L53" s="30">
        <f t="shared" si="0"/>
        <v>0</v>
      </c>
      <c r="M53" s="152">
        <f t="shared" si="5"/>
        <v>0</v>
      </c>
      <c r="N53" s="43"/>
      <c r="O53" s="92"/>
      <c r="P53" s="150"/>
      <c r="Q53" s="156">
        <f t="shared" si="7"/>
        <v>0</v>
      </c>
      <c r="R53" s="161">
        <f t="shared" si="4"/>
        <v>0</v>
      </c>
      <c r="S53" s="15">
        <f>SUMIF(Accounts!A$10:A$84,C53,Accounts!A$10:A$84)</f>
        <v>0</v>
      </c>
      <c r="T53" s="15">
        <f t="shared" si="6"/>
        <v>0</v>
      </c>
      <c r="U53" s="15">
        <f t="shared" si="3"/>
        <v>0</v>
      </c>
    </row>
    <row r="54" spans="1:21">
      <c r="A54" s="56"/>
      <c r="B54" s="3"/>
      <c r="C54" s="216"/>
      <c r="D54" s="102"/>
      <c r="E54" s="102"/>
      <c r="F54" s="103"/>
      <c r="G54" s="131"/>
      <c r="H54" s="2"/>
      <c r="I54" s="107">
        <f>IF(F54="",SUMIF(Accounts!$A$10:$A$84,C54,Accounts!$D$10:$D$84),0)</f>
        <v>0</v>
      </c>
      <c r="J54" s="30">
        <f>IF(H54&lt;&gt;"",ROUND(H54*(1-F54-I54),2),IF(SETUP!$C$10&lt;&gt;"Y",0,IF(SUMIF(Accounts!A$10:A$84,C54,Accounts!Q$10:Q$84)=1,0,ROUND((D54-E54)*(1-F54-I54)/SETUP!$C$13,2))))</f>
        <v>0</v>
      </c>
      <c r="K54" s="14" t="str">
        <f>IF(SUM(C54:H54)=0,"",IF(T54=0,LOOKUP(C54,Accounts!$A$10:$A$84,Accounts!$B$10:$B$84),"Error!  Invalid Account Number"))</f>
        <v/>
      </c>
      <c r="L54" s="30">
        <f t="shared" si="0"/>
        <v>0</v>
      </c>
      <c r="M54" s="152">
        <f t="shared" si="5"/>
        <v>0</v>
      </c>
      <c r="N54" s="43"/>
      <c r="O54" s="92"/>
      <c r="P54" s="150"/>
      <c r="Q54" s="156">
        <f t="shared" si="7"/>
        <v>0</v>
      </c>
      <c r="R54" s="161">
        <f t="shared" si="4"/>
        <v>0</v>
      </c>
      <c r="S54" s="15">
        <f>SUMIF(Accounts!A$10:A$84,C54,Accounts!A$10:A$84)</f>
        <v>0</v>
      </c>
      <c r="T54" s="15">
        <f t="shared" si="6"/>
        <v>0</v>
      </c>
      <c r="U54" s="15">
        <f t="shared" si="3"/>
        <v>0</v>
      </c>
    </row>
    <row r="55" spans="1:21">
      <c r="A55" s="56"/>
      <c r="B55" s="3"/>
      <c r="C55" s="216"/>
      <c r="D55" s="102"/>
      <c r="E55" s="102"/>
      <c r="F55" s="103"/>
      <c r="G55" s="131"/>
      <c r="H55" s="2"/>
      <c r="I55" s="107">
        <f>IF(F55="",SUMIF(Accounts!$A$10:$A$84,C55,Accounts!$D$10:$D$84),0)</f>
        <v>0</v>
      </c>
      <c r="J55" s="30">
        <f>IF(H55&lt;&gt;"",ROUND(H55*(1-F55-I55),2),IF(SETUP!$C$10&lt;&gt;"Y",0,IF(SUMIF(Accounts!A$10:A$84,C55,Accounts!Q$10:Q$84)=1,0,ROUND((D55-E55)*(1-F55-I55)/SETUP!$C$13,2))))</f>
        <v>0</v>
      </c>
      <c r="K55" s="14" t="str">
        <f>IF(SUM(C55:H55)=0,"",IF(T55=0,LOOKUP(C55,Accounts!$A$10:$A$84,Accounts!$B$10:$B$84),"Error!  Invalid Account Number"))</f>
        <v/>
      </c>
      <c r="L55" s="30">
        <f t="shared" si="0"/>
        <v>0</v>
      </c>
      <c r="M55" s="152">
        <f t="shared" si="5"/>
        <v>0</v>
      </c>
      <c r="N55" s="43"/>
      <c r="O55" s="92"/>
      <c r="P55" s="150"/>
      <c r="Q55" s="156">
        <f t="shared" si="7"/>
        <v>0</v>
      </c>
      <c r="R55" s="161">
        <f t="shared" si="4"/>
        <v>0</v>
      </c>
      <c r="S55" s="15">
        <f>SUMIF(Accounts!A$10:A$84,C55,Accounts!A$10:A$84)</f>
        <v>0</v>
      </c>
      <c r="T55" s="15">
        <f t="shared" si="6"/>
        <v>0</v>
      </c>
      <c r="U55" s="15">
        <f t="shared" si="3"/>
        <v>0</v>
      </c>
    </row>
    <row r="56" spans="1:21">
      <c r="A56" s="56"/>
      <c r="B56" s="3"/>
      <c r="C56" s="216"/>
      <c r="D56" s="102"/>
      <c r="E56" s="102"/>
      <c r="F56" s="103"/>
      <c r="G56" s="131"/>
      <c r="H56" s="2"/>
      <c r="I56" s="107">
        <f>IF(F56="",SUMIF(Accounts!$A$10:$A$84,C56,Accounts!$D$10:$D$84),0)</f>
        <v>0</v>
      </c>
      <c r="J56" s="30">
        <f>IF(H56&lt;&gt;"",ROUND(H56*(1-F56-I56),2),IF(SETUP!$C$10&lt;&gt;"Y",0,IF(SUMIF(Accounts!A$10:A$84,C56,Accounts!Q$10:Q$84)=1,0,ROUND((D56-E56)*(1-F56-I56)/SETUP!$C$13,2))))</f>
        <v>0</v>
      </c>
      <c r="K56" s="14" t="str">
        <f>IF(SUM(C56:H56)=0,"",IF(T56=0,LOOKUP(C56,Accounts!$A$10:$A$84,Accounts!$B$10:$B$84),"Error!  Invalid Account Number"))</f>
        <v/>
      </c>
      <c r="L56" s="30">
        <f t="shared" si="0"/>
        <v>0</v>
      </c>
      <c r="M56" s="152">
        <f t="shared" si="5"/>
        <v>0</v>
      </c>
      <c r="N56" s="43"/>
      <c r="O56" s="92"/>
      <c r="P56" s="150"/>
      <c r="Q56" s="156">
        <f t="shared" si="7"/>
        <v>0</v>
      </c>
      <c r="R56" s="161">
        <f t="shared" si="4"/>
        <v>0</v>
      </c>
      <c r="S56" s="15">
        <f>SUMIF(Accounts!A$10:A$84,C56,Accounts!A$10:A$84)</f>
        <v>0</v>
      </c>
      <c r="T56" s="15">
        <f t="shared" si="6"/>
        <v>0</v>
      </c>
      <c r="U56" s="15">
        <f t="shared" si="3"/>
        <v>0</v>
      </c>
    </row>
    <row r="57" spans="1:21">
      <c r="A57" s="56"/>
      <c r="B57" s="3"/>
      <c r="C57" s="216"/>
      <c r="D57" s="102"/>
      <c r="E57" s="102"/>
      <c r="F57" s="103"/>
      <c r="G57" s="131"/>
      <c r="H57" s="2"/>
      <c r="I57" s="107">
        <f>IF(F57="",SUMIF(Accounts!$A$10:$A$84,C57,Accounts!$D$10:$D$84),0)</f>
        <v>0</v>
      </c>
      <c r="J57" s="30">
        <f>IF(H57&lt;&gt;"",ROUND(H57*(1-F57-I57),2),IF(SETUP!$C$10&lt;&gt;"Y",0,IF(SUMIF(Accounts!A$10:A$84,C57,Accounts!Q$10:Q$84)=1,0,ROUND((D57-E57)*(1-F57-I57)/SETUP!$C$13,2))))</f>
        <v>0</v>
      </c>
      <c r="K57" s="14" t="str">
        <f>IF(SUM(C57:H57)=0,"",IF(T57=0,LOOKUP(C57,Accounts!$A$10:$A$84,Accounts!$B$10:$B$84),"Error!  Invalid Account Number"))</f>
        <v/>
      </c>
      <c r="L57" s="30">
        <f t="shared" si="0"/>
        <v>0</v>
      </c>
      <c r="M57" s="152">
        <f t="shared" si="5"/>
        <v>0</v>
      </c>
      <c r="N57" s="43"/>
      <c r="O57" s="92"/>
      <c r="P57" s="150"/>
      <c r="Q57" s="156">
        <f t="shared" si="7"/>
        <v>0</v>
      </c>
      <c r="R57" s="161">
        <f t="shared" si="4"/>
        <v>0</v>
      </c>
      <c r="S57" s="15">
        <f>SUMIF(Accounts!A$10:A$84,C57,Accounts!A$10:A$84)</f>
        <v>0</v>
      </c>
      <c r="T57" s="15">
        <f t="shared" si="6"/>
        <v>0</v>
      </c>
      <c r="U57" s="15">
        <f t="shared" si="3"/>
        <v>0</v>
      </c>
    </row>
    <row r="58" spans="1:21">
      <c r="A58" s="56"/>
      <c r="B58" s="3"/>
      <c r="C58" s="216"/>
      <c r="D58" s="102"/>
      <c r="E58" s="102"/>
      <c r="F58" s="103"/>
      <c r="G58" s="131"/>
      <c r="H58" s="2"/>
      <c r="I58" s="107">
        <f>IF(F58="",SUMIF(Accounts!$A$10:$A$84,C58,Accounts!$D$10:$D$84),0)</f>
        <v>0</v>
      </c>
      <c r="J58" s="30">
        <f>IF(H58&lt;&gt;"",ROUND(H58*(1-F58-I58),2),IF(SETUP!$C$10&lt;&gt;"Y",0,IF(SUMIF(Accounts!A$10:A$84,C58,Accounts!Q$10:Q$84)=1,0,ROUND((D58-E58)*(1-F58-I58)/SETUP!$C$13,2))))</f>
        <v>0</v>
      </c>
      <c r="K58" s="14" t="str">
        <f>IF(SUM(C58:H58)=0,"",IF(T58=0,LOOKUP(C58,Accounts!$A$10:$A$84,Accounts!$B$10:$B$84),"Error!  Invalid Account Number"))</f>
        <v/>
      </c>
      <c r="L58" s="30">
        <f t="shared" si="0"/>
        <v>0</v>
      </c>
      <c r="M58" s="152">
        <f t="shared" si="5"/>
        <v>0</v>
      </c>
      <c r="N58" s="43"/>
      <c r="O58" s="92"/>
      <c r="P58" s="150"/>
      <c r="Q58" s="156">
        <f t="shared" si="7"/>
        <v>0</v>
      </c>
      <c r="R58" s="161">
        <f t="shared" si="4"/>
        <v>0</v>
      </c>
      <c r="S58" s="15">
        <f>SUMIF(Accounts!A$10:A$84,C58,Accounts!A$10:A$84)</f>
        <v>0</v>
      </c>
      <c r="T58" s="15">
        <f t="shared" si="6"/>
        <v>0</v>
      </c>
      <c r="U58" s="15">
        <f t="shared" si="3"/>
        <v>0</v>
      </c>
    </row>
    <row r="59" spans="1:21">
      <c r="A59" s="56"/>
      <c r="B59" s="3"/>
      <c r="C59" s="216"/>
      <c r="D59" s="102"/>
      <c r="E59" s="102"/>
      <c r="F59" s="103"/>
      <c r="G59" s="131"/>
      <c r="H59" s="2"/>
      <c r="I59" s="107">
        <f>IF(F59="",SUMIF(Accounts!$A$10:$A$84,C59,Accounts!$D$10:$D$84),0)</f>
        <v>0</v>
      </c>
      <c r="J59" s="30">
        <f>IF(H59&lt;&gt;"",ROUND(H59*(1-F59-I59),2),IF(SETUP!$C$10&lt;&gt;"Y",0,IF(SUMIF(Accounts!A$10:A$84,C59,Accounts!Q$10:Q$84)=1,0,ROUND((D59-E59)*(1-F59-I59)/SETUP!$C$13,2))))</f>
        <v>0</v>
      </c>
      <c r="K59" s="14" t="str">
        <f>IF(SUM(C59:H59)=0,"",IF(T59=0,LOOKUP(C59,Accounts!$A$10:$A$84,Accounts!$B$10:$B$84),"Error!  Invalid Account Number"))</f>
        <v/>
      </c>
      <c r="L59" s="30">
        <f t="shared" si="0"/>
        <v>0</v>
      </c>
      <c r="M59" s="152">
        <f t="shared" si="5"/>
        <v>0</v>
      </c>
      <c r="N59" s="43"/>
      <c r="O59" s="92"/>
      <c r="P59" s="150"/>
      <c r="Q59" s="156">
        <f t="shared" si="7"/>
        <v>0</v>
      </c>
      <c r="R59" s="161">
        <f t="shared" si="4"/>
        <v>0</v>
      </c>
      <c r="S59" s="15">
        <f>SUMIF(Accounts!A$10:A$84,C59,Accounts!A$10:A$84)</f>
        <v>0</v>
      </c>
      <c r="T59" s="15">
        <f t="shared" si="6"/>
        <v>0</v>
      </c>
      <c r="U59" s="15">
        <f t="shared" si="3"/>
        <v>0</v>
      </c>
    </row>
    <row r="60" spans="1:21">
      <c r="A60" s="56"/>
      <c r="B60" s="3"/>
      <c r="C60" s="216"/>
      <c r="D60" s="102"/>
      <c r="E60" s="102"/>
      <c r="F60" s="103"/>
      <c r="G60" s="131"/>
      <c r="H60" s="2"/>
      <c r="I60" s="107">
        <f>IF(F60="",SUMIF(Accounts!$A$10:$A$84,C60,Accounts!$D$10:$D$84),0)</f>
        <v>0</v>
      </c>
      <c r="J60" s="30">
        <f>IF(H60&lt;&gt;"",ROUND(H60*(1-F60-I60),2),IF(SETUP!$C$10&lt;&gt;"Y",0,IF(SUMIF(Accounts!A$10:A$84,C60,Accounts!Q$10:Q$84)=1,0,ROUND((D60-E60)*(1-F60-I60)/SETUP!$C$13,2))))</f>
        <v>0</v>
      </c>
      <c r="K60" s="14" t="str">
        <f>IF(SUM(C60:H60)=0,"",IF(T60=0,LOOKUP(C60,Accounts!$A$10:$A$84,Accounts!$B$10:$B$84),"Error!  Invalid Account Number"))</f>
        <v/>
      </c>
      <c r="L60" s="30">
        <f t="shared" si="0"/>
        <v>0</v>
      </c>
      <c r="M60" s="152">
        <f t="shared" si="5"/>
        <v>0</v>
      </c>
      <c r="N60" s="43"/>
      <c r="O60" s="92"/>
      <c r="P60" s="150"/>
      <c r="Q60" s="156">
        <f t="shared" si="7"/>
        <v>0</v>
      </c>
      <c r="R60" s="161">
        <f t="shared" si="4"/>
        <v>0</v>
      </c>
      <c r="S60" s="15">
        <f>SUMIF(Accounts!A$10:A$84,C60,Accounts!A$10:A$84)</f>
        <v>0</v>
      </c>
      <c r="T60" s="15">
        <f t="shared" si="6"/>
        <v>0</v>
      </c>
      <c r="U60" s="15">
        <f t="shared" si="3"/>
        <v>0</v>
      </c>
    </row>
    <row r="61" spans="1:21">
      <c r="A61" s="56"/>
      <c r="B61" s="3"/>
      <c r="C61" s="216"/>
      <c r="D61" s="102"/>
      <c r="E61" s="102"/>
      <c r="F61" s="103"/>
      <c r="G61" s="131"/>
      <c r="H61" s="2"/>
      <c r="I61" s="107">
        <f>IF(F61="",SUMIF(Accounts!$A$10:$A$84,C61,Accounts!$D$10:$D$84),0)</f>
        <v>0</v>
      </c>
      <c r="J61" s="30">
        <f>IF(H61&lt;&gt;"",ROUND(H61*(1-F61-I61),2),IF(SETUP!$C$10&lt;&gt;"Y",0,IF(SUMIF(Accounts!A$10:A$84,C61,Accounts!Q$10:Q$84)=1,0,ROUND((D61-E61)*(1-F61-I61)/SETUP!$C$13,2))))</f>
        <v>0</v>
      </c>
      <c r="K61" s="14" t="str">
        <f>IF(SUM(C61:H61)=0,"",IF(T61=0,LOOKUP(C61,Accounts!$A$10:$A$84,Accounts!$B$10:$B$84),"Error!  Invalid Account Number"))</f>
        <v/>
      </c>
      <c r="L61" s="30">
        <f t="shared" si="0"/>
        <v>0</v>
      </c>
      <c r="M61" s="152">
        <f t="shared" si="5"/>
        <v>0</v>
      </c>
      <c r="N61" s="43"/>
      <c r="O61" s="92"/>
      <c r="P61" s="150"/>
      <c r="Q61" s="156">
        <f t="shared" si="7"/>
        <v>0</v>
      </c>
      <c r="R61" s="161">
        <f t="shared" si="4"/>
        <v>0</v>
      </c>
      <c r="S61" s="15">
        <f>SUMIF(Accounts!A$10:A$84,C61,Accounts!A$10:A$84)</f>
        <v>0</v>
      </c>
      <c r="T61" s="15">
        <f t="shared" si="6"/>
        <v>0</v>
      </c>
      <c r="U61" s="15">
        <f t="shared" si="3"/>
        <v>0</v>
      </c>
    </row>
    <row r="62" spans="1:21">
      <c r="A62" s="56"/>
      <c r="B62" s="3"/>
      <c r="C62" s="216"/>
      <c r="D62" s="102"/>
      <c r="E62" s="102"/>
      <c r="F62" s="103"/>
      <c r="G62" s="131"/>
      <c r="H62" s="2"/>
      <c r="I62" s="107">
        <f>IF(F62="",SUMIF(Accounts!$A$10:$A$84,C62,Accounts!$D$10:$D$84),0)</f>
        <v>0</v>
      </c>
      <c r="J62" s="30">
        <f>IF(H62&lt;&gt;"",ROUND(H62*(1-F62-I62),2),IF(SETUP!$C$10&lt;&gt;"Y",0,IF(SUMIF(Accounts!A$10:A$84,C62,Accounts!Q$10:Q$84)=1,0,ROUND((D62-E62)*(1-F62-I62)/SETUP!$C$13,2))))</f>
        <v>0</v>
      </c>
      <c r="K62" s="14" t="str">
        <f>IF(SUM(C62:H62)=0,"",IF(T62=0,LOOKUP(C62,Accounts!$A$10:$A$84,Accounts!$B$10:$B$84),"Error!  Invalid Account Number"))</f>
        <v/>
      </c>
      <c r="L62" s="30">
        <f t="shared" si="0"/>
        <v>0</v>
      </c>
      <c r="M62" s="152">
        <f t="shared" si="5"/>
        <v>0</v>
      </c>
      <c r="N62" s="43"/>
      <c r="O62" s="92"/>
      <c r="P62" s="150"/>
      <c r="Q62" s="156">
        <f t="shared" si="7"/>
        <v>0</v>
      </c>
      <c r="R62" s="161">
        <f t="shared" si="4"/>
        <v>0</v>
      </c>
      <c r="S62" s="15">
        <f>SUMIF(Accounts!A$10:A$84,C62,Accounts!A$10:A$84)</f>
        <v>0</v>
      </c>
      <c r="T62" s="15">
        <f t="shared" si="6"/>
        <v>0</v>
      </c>
      <c r="U62" s="15">
        <f t="shared" si="3"/>
        <v>0</v>
      </c>
    </row>
    <row r="63" spans="1:21">
      <c r="A63" s="56"/>
      <c r="B63" s="3"/>
      <c r="C63" s="216"/>
      <c r="D63" s="102"/>
      <c r="E63" s="102"/>
      <c r="F63" s="103"/>
      <c r="G63" s="131"/>
      <c r="H63" s="2"/>
      <c r="I63" s="107">
        <f>IF(F63="",SUMIF(Accounts!$A$10:$A$84,C63,Accounts!$D$10:$D$84),0)</f>
        <v>0</v>
      </c>
      <c r="J63" s="30">
        <f>IF(H63&lt;&gt;"",ROUND(H63*(1-F63-I63),2),IF(SETUP!$C$10&lt;&gt;"Y",0,IF(SUMIF(Accounts!A$10:A$84,C63,Accounts!Q$10:Q$84)=1,0,ROUND((D63-E63)*(1-F63-I63)/SETUP!$C$13,2))))</f>
        <v>0</v>
      </c>
      <c r="K63" s="14" t="str">
        <f>IF(SUM(C63:H63)=0,"",IF(T63=0,LOOKUP(C63,Accounts!$A$10:$A$84,Accounts!$B$10:$B$84),"Error!  Invalid Account Number"))</f>
        <v/>
      </c>
      <c r="L63" s="30">
        <f t="shared" si="0"/>
        <v>0</v>
      </c>
      <c r="M63" s="152">
        <f t="shared" si="5"/>
        <v>0</v>
      </c>
      <c r="N63" s="43"/>
      <c r="O63" s="92"/>
      <c r="P63" s="150"/>
      <c r="Q63" s="156">
        <f t="shared" si="7"/>
        <v>0</v>
      </c>
      <c r="R63" s="161">
        <f t="shared" si="4"/>
        <v>0</v>
      </c>
      <c r="S63" s="15">
        <f>SUMIF(Accounts!A$10:A$84,C63,Accounts!A$10:A$84)</f>
        <v>0</v>
      </c>
      <c r="T63" s="15">
        <f t="shared" si="6"/>
        <v>0</v>
      </c>
      <c r="U63" s="15">
        <f t="shared" si="3"/>
        <v>0</v>
      </c>
    </row>
    <row r="64" spans="1:21">
      <c r="A64" s="56"/>
      <c r="B64" s="3"/>
      <c r="C64" s="216"/>
      <c r="D64" s="102"/>
      <c r="E64" s="102"/>
      <c r="F64" s="103"/>
      <c r="G64" s="131"/>
      <c r="H64" s="2"/>
      <c r="I64" s="107">
        <f>IF(F64="",SUMIF(Accounts!$A$10:$A$84,C64,Accounts!$D$10:$D$84),0)</f>
        <v>0</v>
      </c>
      <c r="J64" s="30">
        <f>IF(H64&lt;&gt;"",ROUND(H64*(1-F64-I64),2),IF(SETUP!$C$10&lt;&gt;"Y",0,IF(SUMIF(Accounts!A$10:A$84,C64,Accounts!Q$10:Q$84)=1,0,ROUND((D64-E64)*(1-F64-I64)/SETUP!$C$13,2))))</f>
        <v>0</v>
      </c>
      <c r="K64" s="14" t="str">
        <f>IF(SUM(C64:H64)=0,"",IF(T64=0,LOOKUP(C64,Accounts!$A$10:$A$84,Accounts!$B$10:$B$84),"Error!  Invalid Account Number"))</f>
        <v/>
      </c>
      <c r="L64" s="30">
        <f t="shared" si="0"/>
        <v>0</v>
      </c>
      <c r="M64" s="152">
        <f t="shared" si="5"/>
        <v>0</v>
      </c>
      <c r="N64" s="43"/>
      <c r="O64" s="92"/>
      <c r="P64" s="150"/>
      <c r="Q64" s="156">
        <f t="shared" si="7"/>
        <v>0</v>
      </c>
      <c r="R64" s="161">
        <f t="shared" si="4"/>
        <v>0</v>
      </c>
      <c r="S64" s="15">
        <f>SUMIF(Accounts!A$10:A$84,C64,Accounts!A$10:A$84)</f>
        <v>0</v>
      </c>
      <c r="T64" s="15">
        <f t="shared" si="6"/>
        <v>0</v>
      </c>
      <c r="U64" s="15">
        <f t="shared" si="3"/>
        <v>0</v>
      </c>
    </row>
    <row r="65" spans="1:21">
      <c r="A65" s="56"/>
      <c r="B65" s="3"/>
      <c r="C65" s="216"/>
      <c r="D65" s="102"/>
      <c r="E65" s="102"/>
      <c r="F65" s="103"/>
      <c r="G65" s="131"/>
      <c r="H65" s="2"/>
      <c r="I65" s="107">
        <f>IF(F65="",SUMIF(Accounts!$A$10:$A$84,C65,Accounts!$D$10:$D$84),0)</f>
        <v>0</v>
      </c>
      <c r="J65" s="30">
        <f>IF(H65&lt;&gt;"",ROUND(H65*(1-F65-I65),2),IF(SETUP!$C$10&lt;&gt;"Y",0,IF(SUMIF(Accounts!A$10:A$84,C65,Accounts!Q$10:Q$84)=1,0,ROUND((D65-E65)*(1-F65-I65)/SETUP!$C$13,2))))</f>
        <v>0</v>
      </c>
      <c r="K65" s="14" t="str">
        <f>IF(SUM(C65:H65)=0,"",IF(T65=0,LOOKUP(C65,Accounts!$A$10:$A$84,Accounts!$B$10:$B$84),"Error!  Invalid Account Number"))</f>
        <v/>
      </c>
      <c r="L65" s="30">
        <f t="shared" si="0"/>
        <v>0</v>
      </c>
      <c r="M65" s="152">
        <f t="shared" si="5"/>
        <v>0</v>
      </c>
      <c r="N65" s="43"/>
      <c r="O65" s="92"/>
      <c r="P65" s="150"/>
      <c r="Q65" s="156">
        <f t="shared" si="7"/>
        <v>0</v>
      </c>
      <c r="R65" s="161">
        <f t="shared" si="4"/>
        <v>0</v>
      </c>
      <c r="S65" s="15">
        <f>SUMIF(Accounts!A$10:A$84,C65,Accounts!A$10:A$84)</f>
        <v>0</v>
      </c>
      <c r="T65" s="15">
        <f t="shared" si="6"/>
        <v>0</v>
      </c>
      <c r="U65" s="15">
        <f t="shared" si="3"/>
        <v>0</v>
      </c>
    </row>
    <row r="66" spans="1:21">
      <c r="A66" s="56"/>
      <c r="B66" s="3"/>
      <c r="C66" s="216"/>
      <c r="D66" s="102"/>
      <c r="E66" s="102"/>
      <c r="F66" s="103"/>
      <c r="G66" s="131"/>
      <c r="H66" s="2"/>
      <c r="I66" s="107">
        <f>IF(F66="",SUMIF(Accounts!$A$10:$A$84,C66,Accounts!$D$10:$D$84),0)</f>
        <v>0</v>
      </c>
      <c r="J66" s="30">
        <f>IF(H66&lt;&gt;"",ROUND(H66*(1-F66-I66),2),IF(SETUP!$C$10&lt;&gt;"Y",0,IF(SUMIF(Accounts!A$10:A$84,C66,Accounts!Q$10:Q$84)=1,0,ROUND((D66-E66)*(1-F66-I66)/SETUP!$C$13,2))))</f>
        <v>0</v>
      </c>
      <c r="K66" s="14" t="str">
        <f>IF(SUM(C66:H66)=0,"",IF(T66=0,LOOKUP(C66,Accounts!$A$10:$A$84,Accounts!$B$10:$B$84),"Error!  Invalid Account Number"))</f>
        <v/>
      </c>
      <c r="L66" s="30">
        <f t="shared" si="0"/>
        <v>0</v>
      </c>
      <c r="M66" s="152">
        <f t="shared" si="5"/>
        <v>0</v>
      </c>
      <c r="N66" s="43"/>
      <c r="O66" s="92"/>
      <c r="P66" s="150"/>
      <c r="Q66" s="156">
        <f t="shared" si="7"/>
        <v>0</v>
      </c>
      <c r="R66" s="161">
        <f t="shared" si="4"/>
        <v>0</v>
      </c>
      <c r="S66" s="15">
        <f>SUMIF(Accounts!A$10:A$84,C66,Accounts!A$10:A$84)</f>
        <v>0</v>
      </c>
      <c r="T66" s="15">
        <f t="shared" si="6"/>
        <v>0</v>
      </c>
      <c r="U66" s="15">
        <f t="shared" si="3"/>
        <v>0</v>
      </c>
    </row>
    <row r="67" spans="1:21">
      <c r="A67" s="56"/>
      <c r="B67" s="3"/>
      <c r="C67" s="216"/>
      <c r="D67" s="102"/>
      <c r="E67" s="102"/>
      <c r="F67" s="103"/>
      <c r="G67" s="131"/>
      <c r="H67" s="2"/>
      <c r="I67" s="107">
        <f>IF(F67="",SUMIF(Accounts!$A$10:$A$84,C67,Accounts!$D$10:$D$84),0)</f>
        <v>0</v>
      </c>
      <c r="J67" s="30">
        <f>IF(H67&lt;&gt;"",ROUND(H67*(1-F67-I67),2),IF(SETUP!$C$10&lt;&gt;"Y",0,IF(SUMIF(Accounts!A$10:A$84,C67,Accounts!Q$10:Q$84)=1,0,ROUND((D67-E67)*(1-F67-I67)/SETUP!$C$13,2))))</f>
        <v>0</v>
      </c>
      <c r="K67" s="14" t="str">
        <f>IF(SUM(C67:H67)=0,"",IF(T67=0,LOOKUP(C67,Accounts!$A$10:$A$84,Accounts!$B$10:$B$84),"Error!  Invalid Account Number"))</f>
        <v/>
      </c>
      <c r="L67" s="30">
        <f t="shared" si="0"/>
        <v>0</v>
      </c>
      <c r="M67" s="152">
        <f t="shared" si="5"/>
        <v>0</v>
      </c>
      <c r="N67" s="43"/>
      <c r="O67" s="92"/>
      <c r="P67" s="150"/>
      <c r="Q67" s="156">
        <f t="shared" si="7"/>
        <v>0</v>
      </c>
      <c r="R67" s="161">
        <f t="shared" si="4"/>
        <v>0</v>
      </c>
      <c r="S67" s="15">
        <f>SUMIF(Accounts!A$10:A$84,C67,Accounts!A$10:A$84)</f>
        <v>0</v>
      </c>
      <c r="T67" s="15">
        <f t="shared" si="6"/>
        <v>0</v>
      </c>
      <c r="U67" s="15">
        <f t="shared" si="3"/>
        <v>0</v>
      </c>
    </row>
    <row r="68" spans="1:21">
      <c r="A68" s="56"/>
      <c r="B68" s="3"/>
      <c r="C68" s="216"/>
      <c r="D68" s="102"/>
      <c r="E68" s="102"/>
      <c r="F68" s="103"/>
      <c r="G68" s="131"/>
      <c r="H68" s="2"/>
      <c r="I68" s="107">
        <f>IF(F68="",SUMIF(Accounts!$A$10:$A$84,C68,Accounts!$D$10:$D$84),0)</f>
        <v>0</v>
      </c>
      <c r="J68" s="30">
        <f>IF(H68&lt;&gt;"",ROUND(H68*(1-F68-I68),2),IF(SETUP!$C$10&lt;&gt;"Y",0,IF(SUMIF(Accounts!A$10:A$84,C68,Accounts!Q$10:Q$84)=1,0,ROUND((D68-E68)*(1-F68-I68)/SETUP!$C$13,2))))</f>
        <v>0</v>
      </c>
      <c r="K68" s="14" t="str">
        <f>IF(SUM(C68:H68)=0,"",IF(T68=0,LOOKUP(C68,Accounts!$A$10:$A$84,Accounts!$B$10:$B$84),"Error!  Invalid Account Number"))</f>
        <v/>
      </c>
      <c r="L68" s="30">
        <f t="shared" si="0"/>
        <v>0</v>
      </c>
      <c r="M68" s="152">
        <f t="shared" si="5"/>
        <v>0</v>
      </c>
      <c r="N68" s="43"/>
      <c r="O68" s="92"/>
      <c r="P68" s="150"/>
      <c r="Q68" s="156">
        <f t="shared" si="7"/>
        <v>0</v>
      </c>
      <c r="R68" s="161">
        <f t="shared" si="4"/>
        <v>0</v>
      </c>
      <c r="S68" s="15">
        <f>SUMIF(Accounts!A$10:A$84,C68,Accounts!A$10:A$84)</f>
        <v>0</v>
      </c>
      <c r="T68" s="15">
        <f t="shared" si="6"/>
        <v>0</v>
      </c>
      <c r="U68" s="15">
        <f t="shared" si="3"/>
        <v>0</v>
      </c>
    </row>
    <row r="69" spans="1:21">
      <c r="A69" s="56"/>
      <c r="B69" s="3"/>
      <c r="C69" s="216"/>
      <c r="D69" s="102"/>
      <c r="E69" s="102"/>
      <c r="F69" s="103"/>
      <c r="G69" s="131"/>
      <c r="H69" s="2"/>
      <c r="I69" s="107">
        <f>IF(F69="",SUMIF(Accounts!$A$10:$A$84,C69,Accounts!$D$10:$D$84),0)</f>
        <v>0</v>
      </c>
      <c r="J69" s="30">
        <f>IF(H69&lt;&gt;"",ROUND(H69*(1-F69-I69),2),IF(SETUP!$C$10&lt;&gt;"Y",0,IF(SUMIF(Accounts!A$10:A$84,C69,Accounts!Q$10:Q$84)=1,0,ROUND((D69-E69)*(1-F69-I69)/SETUP!$C$13,2))))</f>
        <v>0</v>
      </c>
      <c r="K69" s="14" t="str">
        <f>IF(SUM(C69:H69)=0,"",IF(T69=0,LOOKUP(C69,Accounts!$A$10:$A$84,Accounts!$B$10:$B$84),"Error!  Invalid Account Number"))</f>
        <v/>
      </c>
      <c r="L69" s="30">
        <f t="shared" si="0"/>
        <v>0</v>
      </c>
      <c r="M69" s="152">
        <f t="shared" si="5"/>
        <v>0</v>
      </c>
      <c r="N69" s="43"/>
      <c r="O69" s="92"/>
      <c r="P69" s="150"/>
      <c r="Q69" s="156">
        <f t="shared" si="7"/>
        <v>0</v>
      </c>
      <c r="R69" s="161">
        <f t="shared" si="4"/>
        <v>0</v>
      </c>
      <c r="S69" s="15">
        <f>SUMIF(Accounts!A$10:A$84,C69,Accounts!A$10:A$84)</f>
        <v>0</v>
      </c>
      <c r="T69" s="15">
        <f t="shared" si="6"/>
        <v>0</v>
      </c>
      <c r="U69" s="15">
        <f t="shared" si="3"/>
        <v>0</v>
      </c>
    </row>
    <row r="70" spans="1:21">
      <c r="A70" s="56"/>
      <c r="B70" s="3"/>
      <c r="C70" s="216"/>
      <c r="D70" s="102"/>
      <c r="E70" s="102"/>
      <c r="F70" s="103"/>
      <c r="G70" s="131"/>
      <c r="H70" s="2"/>
      <c r="I70" s="107">
        <f>IF(F70="",SUMIF(Accounts!$A$10:$A$84,C70,Accounts!$D$10:$D$84),0)</f>
        <v>0</v>
      </c>
      <c r="J70" s="30">
        <f>IF(H70&lt;&gt;"",ROUND(H70*(1-F70-I70),2),IF(SETUP!$C$10&lt;&gt;"Y",0,IF(SUMIF(Accounts!A$10:A$84,C70,Accounts!Q$10:Q$84)=1,0,ROUND((D70-E70)*(1-F70-I70)/SETUP!$C$13,2))))</f>
        <v>0</v>
      </c>
      <c r="K70" s="14" t="str">
        <f>IF(SUM(C70:H70)=0,"",IF(T70=0,LOOKUP(C70,Accounts!$A$10:$A$84,Accounts!$B$10:$B$84),"Error!  Invalid Account Number"))</f>
        <v/>
      </c>
      <c r="L70" s="30">
        <f t="shared" si="0"/>
        <v>0</v>
      </c>
      <c r="M70" s="152">
        <f t="shared" si="5"/>
        <v>0</v>
      </c>
      <c r="N70" s="43"/>
      <c r="O70" s="92"/>
      <c r="P70" s="150"/>
      <c r="Q70" s="156">
        <f t="shared" si="7"/>
        <v>0</v>
      </c>
      <c r="R70" s="161">
        <f t="shared" si="4"/>
        <v>0</v>
      </c>
      <c r="S70" s="15">
        <f>SUMIF(Accounts!A$10:A$84,C70,Accounts!A$10:A$84)</f>
        <v>0</v>
      </c>
      <c r="T70" s="15">
        <f t="shared" si="6"/>
        <v>0</v>
      </c>
      <c r="U70" s="15">
        <f t="shared" si="3"/>
        <v>0</v>
      </c>
    </row>
    <row r="71" spans="1:21">
      <c r="A71" s="56"/>
      <c r="B71" s="3"/>
      <c r="C71" s="216"/>
      <c r="D71" s="102"/>
      <c r="E71" s="102"/>
      <c r="F71" s="103"/>
      <c r="G71" s="131"/>
      <c r="H71" s="2"/>
      <c r="I71" s="107">
        <f>IF(F71="",SUMIF(Accounts!$A$10:$A$84,C71,Accounts!$D$10:$D$84),0)</f>
        <v>0</v>
      </c>
      <c r="J71" s="30">
        <f>IF(H71&lt;&gt;"",ROUND(H71*(1-F71-I71),2),IF(SETUP!$C$10&lt;&gt;"Y",0,IF(SUMIF(Accounts!A$10:A$84,C71,Accounts!Q$10:Q$84)=1,0,ROUND((D71-E71)*(1-F71-I71)/SETUP!$C$13,2))))</f>
        <v>0</v>
      </c>
      <c r="K71" s="14" t="str">
        <f>IF(SUM(C71:H71)=0,"",IF(T71=0,LOOKUP(C71,Accounts!$A$10:$A$84,Accounts!$B$10:$B$84),"Error!  Invalid Account Number"))</f>
        <v/>
      </c>
      <c r="L71" s="30">
        <f t="shared" si="0"/>
        <v>0</v>
      </c>
      <c r="M71" s="152">
        <f t="shared" si="5"/>
        <v>0</v>
      </c>
      <c r="N71" s="43"/>
      <c r="O71" s="92"/>
      <c r="P71" s="150"/>
      <c r="Q71" s="156">
        <f t="shared" si="7"/>
        <v>0</v>
      </c>
      <c r="R71" s="161">
        <f t="shared" si="4"/>
        <v>0</v>
      </c>
      <c r="S71" s="15">
        <f>SUMIF(Accounts!A$10:A$84,C71,Accounts!A$10:A$84)</f>
        <v>0</v>
      </c>
      <c r="T71" s="15">
        <f t="shared" si="6"/>
        <v>0</v>
      </c>
      <c r="U71" s="15">
        <f t="shared" si="3"/>
        <v>0</v>
      </c>
    </row>
    <row r="72" spans="1:21">
      <c r="A72" s="56"/>
      <c r="B72" s="3"/>
      <c r="C72" s="216"/>
      <c r="D72" s="102"/>
      <c r="E72" s="102"/>
      <c r="F72" s="103"/>
      <c r="G72" s="131"/>
      <c r="H72" s="2"/>
      <c r="I72" s="107">
        <f>IF(F72="",SUMIF(Accounts!$A$10:$A$84,C72,Accounts!$D$10:$D$84),0)</f>
        <v>0</v>
      </c>
      <c r="J72" s="30">
        <f>IF(H72&lt;&gt;"",ROUND(H72*(1-F72-I72),2),IF(SETUP!$C$10&lt;&gt;"Y",0,IF(SUMIF(Accounts!A$10:A$84,C72,Accounts!Q$10:Q$84)=1,0,ROUND((D72-E72)*(1-F72-I72)/SETUP!$C$13,2))))</f>
        <v>0</v>
      </c>
      <c r="K72" s="14" t="str">
        <f>IF(SUM(C72:H72)=0,"",IF(T72=0,LOOKUP(C72,Accounts!$A$10:$A$84,Accounts!$B$10:$B$84),"Error!  Invalid Account Number"))</f>
        <v/>
      </c>
      <c r="L72" s="30">
        <f t="shared" ref="L72:L135" si="8">D72-E72-J72-M72</f>
        <v>0</v>
      </c>
      <c r="M72" s="152">
        <f t="shared" si="5"/>
        <v>0</v>
      </c>
      <c r="N72" s="43"/>
      <c r="O72" s="92"/>
      <c r="P72" s="150"/>
      <c r="Q72" s="156">
        <f t="shared" si="7"/>
        <v>0</v>
      </c>
      <c r="R72" s="161">
        <f t="shared" si="4"/>
        <v>0</v>
      </c>
      <c r="S72" s="15">
        <f>SUMIF(Accounts!A$10:A$84,C72,Accounts!A$10:A$84)</f>
        <v>0</v>
      </c>
      <c r="T72" s="15">
        <f t="shared" si="6"/>
        <v>0</v>
      </c>
      <c r="U72" s="15">
        <f t="shared" ref="U72:U135" si="9">IF(OR(AND(D72-E72&lt;0,J72&gt;0),AND(D72-E72&gt;0,J72&lt;0)),1,0)</f>
        <v>0</v>
      </c>
    </row>
    <row r="73" spans="1:21">
      <c r="A73" s="56"/>
      <c r="B73" s="3"/>
      <c r="C73" s="216"/>
      <c r="D73" s="102"/>
      <c r="E73" s="102"/>
      <c r="F73" s="103"/>
      <c r="G73" s="131"/>
      <c r="H73" s="2"/>
      <c r="I73" s="107">
        <f>IF(F73="",SUMIF(Accounts!$A$10:$A$84,C73,Accounts!$D$10:$D$84),0)</f>
        <v>0</v>
      </c>
      <c r="J73" s="30">
        <f>IF(H73&lt;&gt;"",ROUND(H73*(1-F73-I73),2),IF(SETUP!$C$10&lt;&gt;"Y",0,IF(SUMIF(Accounts!A$10:A$84,C73,Accounts!Q$10:Q$84)=1,0,ROUND((D73-E73)*(1-F73-I73)/SETUP!$C$13,2))))</f>
        <v>0</v>
      </c>
      <c r="K73" s="14" t="str">
        <f>IF(SUM(C73:H73)=0,"",IF(T73=0,LOOKUP(C73,Accounts!$A$10:$A$84,Accounts!$B$10:$B$84),"Error!  Invalid Account Number"))</f>
        <v/>
      </c>
      <c r="L73" s="30">
        <f t="shared" si="8"/>
        <v>0</v>
      </c>
      <c r="M73" s="152">
        <f t="shared" si="5"/>
        <v>0</v>
      </c>
      <c r="N73" s="43"/>
      <c r="O73" s="92"/>
      <c r="P73" s="150"/>
      <c r="Q73" s="156">
        <f t="shared" si="7"/>
        <v>0</v>
      </c>
      <c r="R73" s="161">
        <f t="shared" ref="R73:R136" si="10">J73+Q73</f>
        <v>0</v>
      </c>
      <c r="S73" s="15">
        <f>SUMIF(Accounts!A$10:A$84,C73,Accounts!A$10:A$84)</f>
        <v>0</v>
      </c>
      <c r="T73" s="15">
        <f t="shared" si="6"/>
        <v>0</v>
      </c>
      <c r="U73" s="15">
        <f t="shared" si="9"/>
        <v>0</v>
      </c>
    </row>
    <row r="74" spans="1:21">
      <c r="A74" s="56"/>
      <c r="B74" s="3"/>
      <c r="C74" s="216"/>
      <c r="D74" s="102"/>
      <c r="E74" s="102"/>
      <c r="F74" s="103"/>
      <c r="G74" s="131"/>
      <c r="H74" s="2"/>
      <c r="I74" s="107">
        <f>IF(F74="",SUMIF(Accounts!$A$10:$A$84,C74,Accounts!$D$10:$D$84),0)</f>
        <v>0</v>
      </c>
      <c r="J74" s="30">
        <f>IF(H74&lt;&gt;"",ROUND(H74*(1-F74-I74),2),IF(SETUP!$C$10&lt;&gt;"Y",0,IF(SUMIF(Accounts!A$10:A$84,C74,Accounts!Q$10:Q$84)=1,0,ROUND((D74-E74)*(1-F74-I74)/SETUP!$C$13,2))))</f>
        <v>0</v>
      </c>
      <c r="K74" s="14" t="str">
        <f>IF(SUM(C74:H74)=0,"",IF(T74=0,LOOKUP(C74,Accounts!$A$10:$A$84,Accounts!$B$10:$B$84),"Error!  Invalid Account Number"))</f>
        <v/>
      </c>
      <c r="L74" s="30">
        <f t="shared" si="8"/>
        <v>0</v>
      </c>
      <c r="M74" s="152">
        <f t="shared" ref="M74:M137" si="11">ROUND((D74-E74)*(F74+I74),2)</f>
        <v>0</v>
      </c>
      <c r="N74" s="43"/>
      <c r="O74" s="92"/>
      <c r="P74" s="150"/>
      <c r="Q74" s="156">
        <f t="shared" si="7"/>
        <v>0</v>
      </c>
      <c r="R74" s="161">
        <f t="shared" si="10"/>
        <v>0</v>
      </c>
      <c r="S74" s="15">
        <f>SUMIF(Accounts!A$10:A$84,C74,Accounts!A$10:A$84)</f>
        <v>0</v>
      </c>
      <c r="T74" s="15">
        <f t="shared" ref="T74:T137" si="12">IF(AND(SUM(D74:H74)&lt;&gt;0,C74=0),1,IF(S74=C74,0,1))</f>
        <v>0</v>
      </c>
      <c r="U74" s="15">
        <f t="shared" si="9"/>
        <v>0</v>
      </c>
    </row>
    <row r="75" spans="1:21">
      <c r="A75" s="56"/>
      <c r="B75" s="3"/>
      <c r="C75" s="216"/>
      <c r="D75" s="102"/>
      <c r="E75" s="102"/>
      <c r="F75" s="103"/>
      <c r="G75" s="131"/>
      <c r="H75" s="2"/>
      <c r="I75" s="107">
        <f>IF(F75="",SUMIF(Accounts!$A$10:$A$84,C75,Accounts!$D$10:$D$84),0)</f>
        <v>0</v>
      </c>
      <c r="J75" s="30">
        <f>IF(H75&lt;&gt;"",ROUND(H75*(1-F75-I75),2),IF(SETUP!$C$10&lt;&gt;"Y",0,IF(SUMIF(Accounts!A$10:A$84,C75,Accounts!Q$10:Q$84)=1,0,ROUND((D75-E75)*(1-F75-I75)/SETUP!$C$13,2))))</f>
        <v>0</v>
      </c>
      <c r="K75" s="14" t="str">
        <f>IF(SUM(C75:H75)=0,"",IF(T75=0,LOOKUP(C75,Accounts!$A$10:$A$84,Accounts!$B$10:$B$84),"Error!  Invalid Account Number"))</f>
        <v/>
      </c>
      <c r="L75" s="30">
        <f t="shared" si="8"/>
        <v>0</v>
      </c>
      <c r="M75" s="152">
        <f t="shared" si="11"/>
        <v>0</v>
      </c>
      <c r="N75" s="43"/>
      <c r="O75" s="92"/>
      <c r="P75" s="150"/>
      <c r="Q75" s="156">
        <f t="shared" ref="Q75:Q138" si="13">IF(AND(C75&gt;=101,C75&lt;=120),-J75,0)</f>
        <v>0</v>
      </c>
      <c r="R75" s="161">
        <f t="shared" si="10"/>
        <v>0</v>
      </c>
      <c r="S75" s="15">
        <f>SUMIF(Accounts!A$10:A$84,C75,Accounts!A$10:A$84)</f>
        <v>0</v>
      </c>
      <c r="T75" s="15">
        <f t="shared" si="12"/>
        <v>0</v>
      </c>
      <c r="U75" s="15">
        <f t="shared" si="9"/>
        <v>0</v>
      </c>
    </row>
    <row r="76" spans="1:21">
      <c r="A76" s="56"/>
      <c r="B76" s="3"/>
      <c r="C76" s="216"/>
      <c r="D76" s="102"/>
      <c r="E76" s="102"/>
      <c r="F76" s="103"/>
      <c r="G76" s="131"/>
      <c r="H76" s="2"/>
      <c r="I76" s="107">
        <f>IF(F76="",SUMIF(Accounts!$A$10:$A$84,C76,Accounts!$D$10:$D$84),0)</f>
        <v>0</v>
      </c>
      <c r="J76" s="30">
        <f>IF(H76&lt;&gt;"",ROUND(H76*(1-F76-I76),2),IF(SETUP!$C$10&lt;&gt;"Y",0,IF(SUMIF(Accounts!A$10:A$84,C76,Accounts!Q$10:Q$84)=1,0,ROUND((D76-E76)*(1-F76-I76)/SETUP!$C$13,2))))</f>
        <v>0</v>
      </c>
      <c r="K76" s="14" t="str">
        <f>IF(SUM(C76:H76)=0,"",IF(T76=0,LOOKUP(C76,Accounts!$A$10:$A$84,Accounts!$B$10:$B$84),"Error!  Invalid Account Number"))</f>
        <v/>
      </c>
      <c r="L76" s="30">
        <f t="shared" si="8"/>
        <v>0</v>
      </c>
      <c r="M76" s="152">
        <f t="shared" si="11"/>
        <v>0</v>
      </c>
      <c r="N76" s="43"/>
      <c r="O76" s="92"/>
      <c r="P76" s="150"/>
      <c r="Q76" s="156">
        <f t="shared" si="13"/>
        <v>0</v>
      </c>
      <c r="R76" s="161">
        <f t="shared" si="10"/>
        <v>0</v>
      </c>
      <c r="S76" s="15">
        <f>SUMIF(Accounts!A$10:A$84,C76,Accounts!A$10:A$84)</f>
        <v>0</v>
      </c>
      <c r="T76" s="15">
        <f t="shared" si="12"/>
        <v>0</v>
      </c>
      <c r="U76" s="15">
        <f t="shared" si="9"/>
        <v>0</v>
      </c>
    </row>
    <row r="77" spans="1:21">
      <c r="A77" s="56"/>
      <c r="B77" s="3"/>
      <c r="C77" s="216"/>
      <c r="D77" s="102"/>
      <c r="E77" s="102"/>
      <c r="F77" s="103"/>
      <c r="G77" s="131"/>
      <c r="H77" s="2"/>
      <c r="I77" s="107">
        <f>IF(F77="",SUMIF(Accounts!$A$10:$A$84,C77,Accounts!$D$10:$D$84),0)</f>
        <v>0</v>
      </c>
      <c r="J77" s="30">
        <f>IF(H77&lt;&gt;"",ROUND(H77*(1-F77-I77),2),IF(SETUP!$C$10&lt;&gt;"Y",0,IF(SUMIF(Accounts!A$10:A$84,C77,Accounts!Q$10:Q$84)=1,0,ROUND((D77-E77)*(1-F77-I77)/SETUP!$C$13,2))))</f>
        <v>0</v>
      </c>
      <c r="K77" s="14" t="str">
        <f>IF(SUM(C77:H77)=0,"",IF(T77=0,LOOKUP(C77,Accounts!$A$10:$A$84,Accounts!$B$10:$B$84),"Error!  Invalid Account Number"))</f>
        <v/>
      </c>
      <c r="L77" s="30">
        <f t="shared" si="8"/>
        <v>0</v>
      </c>
      <c r="M77" s="152">
        <f t="shared" si="11"/>
        <v>0</v>
      </c>
      <c r="N77" s="43"/>
      <c r="O77" s="92"/>
      <c r="P77" s="150"/>
      <c r="Q77" s="156">
        <f t="shared" si="13"/>
        <v>0</v>
      </c>
      <c r="R77" s="161">
        <f t="shared" si="10"/>
        <v>0</v>
      </c>
      <c r="S77" s="15">
        <f>SUMIF(Accounts!A$10:A$84,C77,Accounts!A$10:A$84)</f>
        <v>0</v>
      </c>
      <c r="T77" s="15">
        <f t="shared" si="12"/>
        <v>0</v>
      </c>
      <c r="U77" s="15">
        <f t="shared" si="9"/>
        <v>0</v>
      </c>
    </row>
    <row r="78" spans="1:21">
      <c r="A78" s="56"/>
      <c r="B78" s="3"/>
      <c r="C78" s="216"/>
      <c r="D78" s="102"/>
      <c r="E78" s="102"/>
      <c r="F78" s="103"/>
      <c r="G78" s="131"/>
      <c r="H78" s="2"/>
      <c r="I78" s="107">
        <f>IF(F78="",SUMIF(Accounts!$A$10:$A$84,C78,Accounts!$D$10:$D$84),0)</f>
        <v>0</v>
      </c>
      <c r="J78" s="30">
        <f>IF(H78&lt;&gt;"",ROUND(H78*(1-F78-I78),2),IF(SETUP!$C$10&lt;&gt;"Y",0,IF(SUMIF(Accounts!A$10:A$84,C78,Accounts!Q$10:Q$84)=1,0,ROUND((D78-E78)*(1-F78-I78)/SETUP!$C$13,2))))</f>
        <v>0</v>
      </c>
      <c r="K78" s="14" t="str">
        <f>IF(SUM(C78:H78)=0,"",IF(T78=0,LOOKUP(C78,Accounts!$A$10:$A$84,Accounts!$B$10:$B$84),"Error!  Invalid Account Number"))</f>
        <v/>
      </c>
      <c r="L78" s="30">
        <f t="shared" si="8"/>
        <v>0</v>
      </c>
      <c r="M78" s="152">
        <f t="shared" si="11"/>
        <v>0</v>
      </c>
      <c r="N78" s="43"/>
      <c r="O78" s="92"/>
      <c r="P78" s="150"/>
      <c r="Q78" s="156">
        <f t="shared" si="13"/>
        <v>0</v>
      </c>
      <c r="R78" s="161">
        <f t="shared" si="10"/>
        <v>0</v>
      </c>
      <c r="S78" s="15">
        <f>SUMIF(Accounts!A$10:A$84,C78,Accounts!A$10:A$84)</f>
        <v>0</v>
      </c>
      <c r="T78" s="15">
        <f t="shared" si="12"/>
        <v>0</v>
      </c>
      <c r="U78" s="15">
        <f t="shared" si="9"/>
        <v>0</v>
      </c>
    </row>
    <row r="79" spans="1:21">
      <c r="A79" s="56"/>
      <c r="B79" s="3"/>
      <c r="C79" s="216"/>
      <c r="D79" s="102"/>
      <c r="E79" s="102"/>
      <c r="F79" s="103"/>
      <c r="G79" s="131"/>
      <c r="H79" s="2"/>
      <c r="I79" s="107">
        <f>IF(F79="",SUMIF(Accounts!$A$10:$A$84,C79,Accounts!$D$10:$D$84),0)</f>
        <v>0</v>
      </c>
      <c r="J79" s="30">
        <f>IF(H79&lt;&gt;"",ROUND(H79*(1-F79-I79),2),IF(SETUP!$C$10&lt;&gt;"Y",0,IF(SUMIF(Accounts!A$10:A$84,C79,Accounts!Q$10:Q$84)=1,0,ROUND((D79-E79)*(1-F79-I79)/SETUP!$C$13,2))))</f>
        <v>0</v>
      </c>
      <c r="K79" s="14" t="str">
        <f>IF(SUM(C79:H79)=0,"",IF(T79=0,LOOKUP(C79,Accounts!$A$10:$A$84,Accounts!$B$10:$B$84),"Error!  Invalid Account Number"))</f>
        <v/>
      </c>
      <c r="L79" s="30">
        <f t="shared" si="8"/>
        <v>0</v>
      </c>
      <c r="M79" s="152">
        <f t="shared" si="11"/>
        <v>0</v>
      </c>
      <c r="N79" s="43"/>
      <c r="O79" s="92"/>
      <c r="P79" s="150"/>
      <c r="Q79" s="156">
        <f t="shared" si="13"/>
        <v>0</v>
      </c>
      <c r="R79" s="161">
        <f t="shared" si="10"/>
        <v>0</v>
      </c>
      <c r="S79" s="15">
        <f>SUMIF(Accounts!A$10:A$84,C79,Accounts!A$10:A$84)</f>
        <v>0</v>
      </c>
      <c r="T79" s="15">
        <f t="shared" si="12"/>
        <v>0</v>
      </c>
      <c r="U79" s="15">
        <f t="shared" si="9"/>
        <v>0</v>
      </c>
    </row>
    <row r="80" spans="1:21">
      <c r="A80" s="56"/>
      <c r="B80" s="3"/>
      <c r="C80" s="216"/>
      <c r="D80" s="102"/>
      <c r="E80" s="102"/>
      <c r="F80" s="103"/>
      <c r="G80" s="131"/>
      <c r="H80" s="2"/>
      <c r="I80" s="107">
        <f>IF(F80="",SUMIF(Accounts!$A$10:$A$84,C80,Accounts!$D$10:$D$84),0)</f>
        <v>0</v>
      </c>
      <c r="J80" s="30">
        <f>IF(H80&lt;&gt;"",ROUND(H80*(1-F80-I80),2),IF(SETUP!$C$10&lt;&gt;"Y",0,IF(SUMIF(Accounts!A$10:A$84,C80,Accounts!Q$10:Q$84)=1,0,ROUND((D80-E80)*(1-F80-I80)/SETUP!$C$13,2))))</f>
        <v>0</v>
      </c>
      <c r="K80" s="14" t="str">
        <f>IF(SUM(C80:H80)=0,"",IF(T80=0,LOOKUP(C80,Accounts!$A$10:$A$84,Accounts!$B$10:$B$84),"Error!  Invalid Account Number"))</f>
        <v/>
      </c>
      <c r="L80" s="30">
        <f t="shared" si="8"/>
        <v>0</v>
      </c>
      <c r="M80" s="152">
        <f t="shared" si="11"/>
        <v>0</v>
      </c>
      <c r="N80" s="43"/>
      <c r="O80" s="92"/>
      <c r="P80" s="150"/>
      <c r="Q80" s="156">
        <f t="shared" si="13"/>
        <v>0</v>
      </c>
      <c r="R80" s="161">
        <f t="shared" si="10"/>
        <v>0</v>
      </c>
      <c r="S80" s="15">
        <f>SUMIF(Accounts!A$10:A$84,C80,Accounts!A$10:A$84)</f>
        <v>0</v>
      </c>
      <c r="T80" s="15">
        <f t="shared" si="12"/>
        <v>0</v>
      </c>
      <c r="U80" s="15">
        <f t="shared" si="9"/>
        <v>0</v>
      </c>
    </row>
    <row r="81" spans="1:21">
      <c r="A81" s="56"/>
      <c r="B81" s="3"/>
      <c r="C81" s="216"/>
      <c r="D81" s="102"/>
      <c r="E81" s="102"/>
      <c r="F81" s="103"/>
      <c r="G81" s="131"/>
      <c r="H81" s="2"/>
      <c r="I81" s="107">
        <f>IF(F81="",SUMIF(Accounts!$A$10:$A$84,C81,Accounts!$D$10:$D$84),0)</f>
        <v>0</v>
      </c>
      <c r="J81" s="30">
        <f>IF(H81&lt;&gt;"",ROUND(H81*(1-F81-I81),2),IF(SETUP!$C$10&lt;&gt;"Y",0,IF(SUMIF(Accounts!A$10:A$84,C81,Accounts!Q$10:Q$84)=1,0,ROUND((D81-E81)*(1-F81-I81)/SETUP!$C$13,2))))</f>
        <v>0</v>
      </c>
      <c r="K81" s="14" t="str">
        <f>IF(SUM(C81:H81)=0,"",IF(T81=0,LOOKUP(C81,Accounts!$A$10:$A$84,Accounts!$B$10:$B$84),"Error!  Invalid Account Number"))</f>
        <v/>
      </c>
      <c r="L81" s="30">
        <f t="shared" si="8"/>
        <v>0</v>
      </c>
      <c r="M81" s="152">
        <f t="shared" si="11"/>
        <v>0</v>
      </c>
      <c r="N81" s="43"/>
      <c r="O81" s="92"/>
      <c r="P81" s="150"/>
      <c r="Q81" s="156">
        <f t="shared" si="13"/>
        <v>0</v>
      </c>
      <c r="R81" s="161">
        <f t="shared" si="10"/>
        <v>0</v>
      </c>
      <c r="S81" s="15">
        <f>SUMIF(Accounts!A$10:A$84,C81,Accounts!A$10:A$84)</f>
        <v>0</v>
      </c>
      <c r="T81" s="15">
        <f t="shared" si="12"/>
        <v>0</v>
      </c>
      <c r="U81" s="15">
        <f t="shared" si="9"/>
        <v>0</v>
      </c>
    </row>
    <row r="82" spans="1:21">
      <c r="A82" s="56"/>
      <c r="B82" s="3"/>
      <c r="C82" s="216"/>
      <c r="D82" s="102"/>
      <c r="E82" s="102"/>
      <c r="F82" s="103"/>
      <c r="G82" s="131"/>
      <c r="H82" s="2"/>
      <c r="I82" s="107">
        <f>IF(F82="",SUMIF(Accounts!$A$10:$A$84,C82,Accounts!$D$10:$D$84),0)</f>
        <v>0</v>
      </c>
      <c r="J82" s="30">
        <f>IF(H82&lt;&gt;"",ROUND(H82*(1-F82-I82),2),IF(SETUP!$C$10&lt;&gt;"Y",0,IF(SUMIF(Accounts!A$10:A$84,C82,Accounts!Q$10:Q$84)=1,0,ROUND((D82-E82)*(1-F82-I82)/SETUP!$C$13,2))))</f>
        <v>0</v>
      </c>
      <c r="K82" s="14" t="str">
        <f>IF(SUM(C82:H82)=0,"",IF(T82=0,LOOKUP(C82,Accounts!$A$10:$A$84,Accounts!$B$10:$B$84),"Error!  Invalid Account Number"))</f>
        <v/>
      </c>
      <c r="L82" s="30">
        <f t="shared" si="8"/>
        <v>0</v>
      </c>
      <c r="M82" s="152">
        <f t="shared" si="11"/>
        <v>0</v>
      </c>
      <c r="N82" s="43"/>
      <c r="O82" s="92"/>
      <c r="P82" s="150"/>
      <c r="Q82" s="156">
        <f t="shared" si="13"/>
        <v>0</v>
      </c>
      <c r="R82" s="161">
        <f t="shared" si="10"/>
        <v>0</v>
      </c>
      <c r="S82" s="15">
        <f>SUMIF(Accounts!A$10:A$84,C82,Accounts!A$10:A$84)</f>
        <v>0</v>
      </c>
      <c r="T82" s="15">
        <f t="shared" si="12"/>
        <v>0</v>
      </c>
      <c r="U82" s="15">
        <f t="shared" si="9"/>
        <v>0</v>
      </c>
    </row>
    <row r="83" spans="1:21">
      <c r="A83" s="56"/>
      <c r="B83" s="3"/>
      <c r="C83" s="216"/>
      <c r="D83" s="102"/>
      <c r="E83" s="102"/>
      <c r="F83" s="103"/>
      <c r="G83" s="131"/>
      <c r="H83" s="2"/>
      <c r="I83" s="107">
        <f>IF(F83="",SUMIF(Accounts!$A$10:$A$84,C83,Accounts!$D$10:$D$84),0)</f>
        <v>0</v>
      </c>
      <c r="J83" s="30">
        <f>IF(H83&lt;&gt;"",ROUND(H83*(1-F83-I83),2),IF(SETUP!$C$10&lt;&gt;"Y",0,IF(SUMIF(Accounts!A$10:A$84,C83,Accounts!Q$10:Q$84)=1,0,ROUND((D83-E83)*(1-F83-I83)/SETUP!$C$13,2))))</f>
        <v>0</v>
      </c>
      <c r="K83" s="14" t="str">
        <f>IF(SUM(C83:H83)=0,"",IF(T83=0,LOOKUP(C83,Accounts!$A$10:$A$84,Accounts!$B$10:$B$84),"Error!  Invalid Account Number"))</f>
        <v/>
      </c>
      <c r="L83" s="30">
        <f t="shared" si="8"/>
        <v>0</v>
      </c>
      <c r="M83" s="152">
        <f t="shared" si="11"/>
        <v>0</v>
      </c>
      <c r="N83" s="43"/>
      <c r="O83" s="92"/>
      <c r="P83" s="150"/>
      <c r="Q83" s="156">
        <f t="shared" si="13"/>
        <v>0</v>
      </c>
      <c r="R83" s="161">
        <f t="shared" si="10"/>
        <v>0</v>
      </c>
      <c r="S83" s="15">
        <f>SUMIF(Accounts!A$10:A$84,C83,Accounts!A$10:A$84)</f>
        <v>0</v>
      </c>
      <c r="T83" s="15">
        <f t="shared" si="12"/>
        <v>0</v>
      </c>
      <c r="U83" s="15">
        <f t="shared" si="9"/>
        <v>0</v>
      </c>
    </row>
    <row r="84" spans="1:21">
      <c r="A84" s="56"/>
      <c r="B84" s="3"/>
      <c r="C84" s="216"/>
      <c r="D84" s="102"/>
      <c r="E84" s="102"/>
      <c r="F84" s="103"/>
      <c r="G84" s="131"/>
      <c r="H84" s="2"/>
      <c r="I84" s="107">
        <f>IF(F84="",SUMIF(Accounts!$A$10:$A$84,C84,Accounts!$D$10:$D$84),0)</f>
        <v>0</v>
      </c>
      <c r="J84" s="30">
        <f>IF(H84&lt;&gt;"",ROUND(H84*(1-F84-I84),2),IF(SETUP!$C$10&lt;&gt;"Y",0,IF(SUMIF(Accounts!A$10:A$84,C84,Accounts!Q$10:Q$84)=1,0,ROUND((D84-E84)*(1-F84-I84)/SETUP!$C$13,2))))</f>
        <v>0</v>
      </c>
      <c r="K84" s="14" t="str">
        <f>IF(SUM(C84:H84)=0,"",IF(T84=0,LOOKUP(C84,Accounts!$A$10:$A$84,Accounts!$B$10:$B$84),"Error!  Invalid Account Number"))</f>
        <v/>
      </c>
      <c r="L84" s="30">
        <f t="shared" si="8"/>
        <v>0</v>
      </c>
      <c r="M84" s="152">
        <f t="shared" si="11"/>
        <v>0</v>
      </c>
      <c r="N84" s="43"/>
      <c r="O84" s="92"/>
      <c r="P84" s="150"/>
      <c r="Q84" s="156">
        <f t="shared" si="13"/>
        <v>0</v>
      </c>
      <c r="R84" s="161">
        <f t="shared" si="10"/>
        <v>0</v>
      </c>
      <c r="S84" s="15">
        <f>SUMIF(Accounts!A$10:A$84,C84,Accounts!A$10:A$84)</f>
        <v>0</v>
      </c>
      <c r="T84" s="15">
        <f t="shared" si="12"/>
        <v>0</v>
      </c>
      <c r="U84" s="15">
        <f t="shared" si="9"/>
        <v>0</v>
      </c>
    </row>
    <row r="85" spans="1:21">
      <c r="A85" s="56"/>
      <c r="B85" s="3"/>
      <c r="C85" s="216"/>
      <c r="D85" s="102"/>
      <c r="E85" s="102"/>
      <c r="F85" s="103"/>
      <c r="G85" s="131"/>
      <c r="H85" s="2"/>
      <c r="I85" s="107">
        <f>IF(F85="",SUMIF(Accounts!$A$10:$A$84,C85,Accounts!$D$10:$D$84),0)</f>
        <v>0</v>
      </c>
      <c r="J85" s="30">
        <f>IF(H85&lt;&gt;"",ROUND(H85*(1-F85-I85),2),IF(SETUP!$C$10&lt;&gt;"Y",0,IF(SUMIF(Accounts!A$10:A$84,C85,Accounts!Q$10:Q$84)=1,0,ROUND((D85-E85)*(1-F85-I85)/SETUP!$C$13,2))))</f>
        <v>0</v>
      </c>
      <c r="K85" s="14" t="str">
        <f>IF(SUM(C85:H85)=0,"",IF(T85=0,LOOKUP(C85,Accounts!$A$10:$A$84,Accounts!$B$10:$B$84),"Error!  Invalid Account Number"))</f>
        <v/>
      </c>
      <c r="L85" s="30">
        <f t="shared" si="8"/>
        <v>0</v>
      </c>
      <c r="M85" s="152">
        <f t="shared" si="11"/>
        <v>0</v>
      </c>
      <c r="N85" s="43"/>
      <c r="O85" s="92"/>
      <c r="P85" s="150"/>
      <c r="Q85" s="156">
        <f t="shared" si="13"/>
        <v>0</v>
      </c>
      <c r="R85" s="161">
        <f t="shared" si="10"/>
        <v>0</v>
      </c>
      <c r="S85" s="15">
        <f>SUMIF(Accounts!A$10:A$84,C85,Accounts!A$10:A$84)</f>
        <v>0</v>
      </c>
      <c r="T85" s="15">
        <f t="shared" si="12"/>
        <v>0</v>
      </c>
      <c r="U85" s="15">
        <f t="shared" si="9"/>
        <v>0</v>
      </c>
    </row>
    <row r="86" spans="1:21">
      <c r="A86" s="56"/>
      <c r="B86" s="3"/>
      <c r="C86" s="216"/>
      <c r="D86" s="102"/>
      <c r="E86" s="102"/>
      <c r="F86" s="103"/>
      <c r="G86" s="131"/>
      <c r="H86" s="2"/>
      <c r="I86" s="107">
        <f>IF(F86="",SUMIF(Accounts!$A$10:$A$84,C86,Accounts!$D$10:$D$84),0)</f>
        <v>0</v>
      </c>
      <c r="J86" s="30">
        <f>IF(H86&lt;&gt;"",ROUND(H86*(1-F86-I86),2),IF(SETUP!$C$10&lt;&gt;"Y",0,IF(SUMIF(Accounts!A$10:A$84,C86,Accounts!Q$10:Q$84)=1,0,ROUND((D86-E86)*(1-F86-I86)/SETUP!$C$13,2))))</f>
        <v>0</v>
      </c>
      <c r="K86" s="14" t="str">
        <f>IF(SUM(C86:H86)=0,"",IF(T86=0,LOOKUP(C86,Accounts!$A$10:$A$84,Accounts!$B$10:$B$84),"Error!  Invalid Account Number"))</f>
        <v/>
      </c>
      <c r="L86" s="30">
        <f t="shared" si="8"/>
        <v>0</v>
      </c>
      <c r="M86" s="152">
        <f t="shared" si="11"/>
        <v>0</v>
      </c>
      <c r="N86" s="43"/>
      <c r="O86" s="92"/>
      <c r="P86" s="150"/>
      <c r="Q86" s="156">
        <f t="shared" si="13"/>
        <v>0</v>
      </c>
      <c r="R86" s="161">
        <f t="shared" si="10"/>
        <v>0</v>
      </c>
      <c r="S86" s="15">
        <f>SUMIF(Accounts!A$10:A$84,C86,Accounts!A$10:A$84)</f>
        <v>0</v>
      </c>
      <c r="T86" s="15">
        <f t="shared" si="12"/>
        <v>0</v>
      </c>
      <c r="U86" s="15">
        <f t="shared" si="9"/>
        <v>0</v>
      </c>
    </row>
    <row r="87" spans="1:21">
      <c r="A87" s="56"/>
      <c r="B87" s="3"/>
      <c r="C87" s="216"/>
      <c r="D87" s="102"/>
      <c r="E87" s="102"/>
      <c r="F87" s="103"/>
      <c r="G87" s="131"/>
      <c r="H87" s="2"/>
      <c r="I87" s="107">
        <f>IF(F87="",SUMIF(Accounts!$A$10:$A$84,C87,Accounts!$D$10:$D$84),0)</f>
        <v>0</v>
      </c>
      <c r="J87" s="30">
        <f>IF(H87&lt;&gt;"",ROUND(H87*(1-F87-I87),2),IF(SETUP!$C$10&lt;&gt;"Y",0,IF(SUMIF(Accounts!A$10:A$84,C87,Accounts!Q$10:Q$84)=1,0,ROUND((D87-E87)*(1-F87-I87)/SETUP!$C$13,2))))</f>
        <v>0</v>
      </c>
      <c r="K87" s="14" t="str">
        <f>IF(SUM(C87:H87)=0,"",IF(T87=0,LOOKUP(C87,Accounts!$A$10:$A$84,Accounts!$B$10:$B$84),"Error!  Invalid Account Number"))</f>
        <v/>
      </c>
      <c r="L87" s="30">
        <f t="shared" si="8"/>
        <v>0</v>
      </c>
      <c r="M87" s="152">
        <f t="shared" si="11"/>
        <v>0</v>
      </c>
      <c r="N87" s="43"/>
      <c r="O87" s="92"/>
      <c r="P87" s="150"/>
      <c r="Q87" s="156">
        <f t="shared" si="13"/>
        <v>0</v>
      </c>
      <c r="R87" s="161">
        <f t="shared" si="10"/>
        <v>0</v>
      </c>
      <c r="S87" s="15">
        <f>SUMIF(Accounts!A$10:A$84,C87,Accounts!A$10:A$84)</f>
        <v>0</v>
      </c>
      <c r="T87" s="15">
        <f t="shared" si="12"/>
        <v>0</v>
      </c>
      <c r="U87" s="15">
        <f t="shared" si="9"/>
        <v>0</v>
      </c>
    </row>
    <row r="88" spans="1:21">
      <c r="A88" s="56"/>
      <c r="B88" s="3"/>
      <c r="C88" s="216"/>
      <c r="D88" s="102"/>
      <c r="E88" s="102"/>
      <c r="F88" s="103"/>
      <c r="G88" s="131"/>
      <c r="H88" s="2"/>
      <c r="I88" s="107">
        <f>IF(F88="",SUMIF(Accounts!$A$10:$A$84,C88,Accounts!$D$10:$D$84),0)</f>
        <v>0</v>
      </c>
      <c r="J88" s="30">
        <f>IF(H88&lt;&gt;"",ROUND(H88*(1-F88-I88),2),IF(SETUP!$C$10&lt;&gt;"Y",0,IF(SUMIF(Accounts!A$10:A$84,C88,Accounts!Q$10:Q$84)=1,0,ROUND((D88-E88)*(1-F88-I88)/SETUP!$C$13,2))))</f>
        <v>0</v>
      </c>
      <c r="K88" s="14" t="str">
        <f>IF(SUM(C88:H88)=0,"",IF(T88=0,LOOKUP(C88,Accounts!$A$10:$A$84,Accounts!$B$10:$B$84),"Error!  Invalid Account Number"))</f>
        <v/>
      </c>
      <c r="L88" s="30">
        <f t="shared" si="8"/>
        <v>0</v>
      </c>
      <c r="M88" s="152">
        <f t="shared" si="11"/>
        <v>0</v>
      </c>
      <c r="N88" s="43"/>
      <c r="O88" s="92"/>
      <c r="P88" s="150"/>
      <c r="Q88" s="156">
        <f t="shared" si="13"/>
        <v>0</v>
      </c>
      <c r="R88" s="161">
        <f t="shared" si="10"/>
        <v>0</v>
      </c>
      <c r="S88" s="15">
        <f>SUMIF(Accounts!A$10:A$84,C88,Accounts!A$10:A$84)</f>
        <v>0</v>
      </c>
      <c r="T88" s="15">
        <f t="shared" si="12"/>
        <v>0</v>
      </c>
      <c r="U88" s="15">
        <f t="shared" si="9"/>
        <v>0</v>
      </c>
    </row>
    <row r="89" spans="1:21">
      <c r="A89" s="56"/>
      <c r="B89" s="3"/>
      <c r="C89" s="216"/>
      <c r="D89" s="102"/>
      <c r="E89" s="102"/>
      <c r="F89" s="103"/>
      <c r="G89" s="131"/>
      <c r="H89" s="2"/>
      <c r="I89" s="107">
        <f>IF(F89="",SUMIF(Accounts!$A$10:$A$84,C89,Accounts!$D$10:$D$84),0)</f>
        <v>0</v>
      </c>
      <c r="J89" s="30">
        <f>IF(H89&lt;&gt;"",ROUND(H89*(1-F89-I89),2),IF(SETUP!$C$10&lt;&gt;"Y",0,IF(SUMIF(Accounts!A$10:A$84,C89,Accounts!Q$10:Q$84)=1,0,ROUND((D89-E89)*(1-F89-I89)/SETUP!$C$13,2))))</f>
        <v>0</v>
      </c>
      <c r="K89" s="14" t="str">
        <f>IF(SUM(C89:H89)=0,"",IF(T89=0,LOOKUP(C89,Accounts!$A$10:$A$84,Accounts!$B$10:$B$84),"Error!  Invalid Account Number"))</f>
        <v/>
      </c>
      <c r="L89" s="30">
        <f t="shared" si="8"/>
        <v>0</v>
      </c>
      <c r="M89" s="152">
        <f t="shared" si="11"/>
        <v>0</v>
      </c>
      <c r="N89" s="43"/>
      <c r="O89" s="92"/>
      <c r="P89" s="150"/>
      <c r="Q89" s="156">
        <f t="shared" si="13"/>
        <v>0</v>
      </c>
      <c r="R89" s="161">
        <f t="shared" si="10"/>
        <v>0</v>
      </c>
      <c r="S89" s="15">
        <f>SUMIF(Accounts!A$10:A$84,C89,Accounts!A$10:A$84)</f>
        <v>0</v>
      </c>
      <c r="T89" s="15">
        <f t="shared" si="12"/>
        <v>0</v>
      </c>
      <c r="U89" s="15">
        <f t="shared" si="9"/>
        <v>0</v>
      </c>
    </row>
    <row r="90" spans="1:21">
      <c r="A90" s="56"/>
      <c r="B90" s="3"/>
      <c r="C90" s="216"/>
      <c r="D90" s="102"/>
      <c r="E90" s="102"/>
      <c r="F90" s="103"/>
      <c r="G90" s="131"/>
      <c r="H90" s="2"/>
      <c r="I90" s="107">
        <f>IF(F90="",SUMIF(Accounts!$A$10:$A$84,C90,Accounts!$D$10:$D$84),0)</f>
        <v>0</v>
      </c>
      <c r="J90" s="30">
        <f>IF(H90&lt;&gt;"",ROUND(H90*(1-F90-I90),2),IF(SETUP!$C$10&lt;&gt;"Y",0,IF(SUMIF(Accounts!A$10:A$84,C90,Accounts!Q$10:Q$84)=1,0,ROUND((D90-E90)*(1-F90-I90)/SETUP!$C$13,2))))</f>
        <v>0</v>
      </c>
      <c r="K90" s="14" t="str">
        <f>IF(SUM(C90:H90)=0,"",IF(T90=0,LOOKUP(C90,Accounts!$A$10:$A$84,Accounts!$B$10:$B$84),"Error!  Invalid Account Number"))</f>
        <v/>
      </c>
      <c r="L90" s="30">
        <f t="shared" si="8"/>
        <v>0</v>
      </c>
      <c r="M90" s="152">
        <f t="shared" si="11"/>
        <v>0</v>
      </c>
      <c r="N90" s="43"/>
      <c r="O90" s="92"/>
      <c r="P90" s="150"/>
      <c r="Q90" s="156">
        <f t="shared" si="13"/>
        <v>0</v>
      </c>
      <c r="R90" s="161">
        <f t="shared" si="10"/>
        <v>0</v>
      </c>
      <c r="S90" s="15">
        <f>SUMIF(Accounts!A$10:A$84,C90,Accounts!A$10:A$84)</f>
        <v>0</v>
      </c>
      <c r="T90" s="15">
        <f t="shared" si="12"/>
        <v>0</v>
      </c>
      <c r="U90" s="15">
        <f t="shared" si="9"/>
        <v>0</v>
      </c>
    </row>
    <row r="91" spans="1:21">
      <c r="A91" s="56"/>
      <c r="B91" s="3"/>
      <c r="C91" s="216"/>
      <c r="D91" s="102"/>
      <c r="E91" s="102"/>
      <c r="F91" s="103"/>
      <c r="G91" s="131"/>
      <c r="H91" s="2"/>
      <c r="I91" s="107">
        <f>IF(F91="",SUMIF(Accounts!$A$10:$A$84,C91,Accounts!$D$10:$D$84),0)</f>
        <v>0</v>
      </c>
      <c r="J91" s="30">
        <f>IF(H91&lt;&gt;"",ROUND(H91*(1-F91-I91),2),IF(SETUP!$C$10&lt;&gt;"Y",0,IF(SUMIF(Accounts!A$10:A$84,C91,Accounts!Q$10:Q$84)=1,0,ROUND((D91-E91)*(1-F91-I91)/SETUP!$C$13,2))))</f>
        <v>0</v>
      </c>
      <c r="K91" s="14" t="str">
        <f>IF(SUM(C91:H91)=0,"",IF(T91=0,LOOKUP(C91,Accounts!$A$10:$A$84,Accounts!$B$10:$B$84),"Error!  Invalid Account Number"))</f>
        <v/>
      </c>
      <c r="L91" s="30">
        <f t="shared" si="8"/>
        <v>0</v>
      </c>
      <c r="M91" s="152">
        <f t="shared" si="11"/>
        <v>0</v>
      </c>
      <c r="N91" s="43"/>
      <c r="O91" s="92"/>
      <c r="P91" s="150"/>
      <c r="Q91" s="156">
        <f t="shared" si="13"/>
        <v>0</v>
      </c>
      <c r="R91" s="161">
        <f t="shared" si="10"/>
        <v>0</v>
      </c>
      <c r="S91" s="15">
        <f>SUMIF(Accounts!A$10:A$84,C91,Accounts!A$10:A$84)</f>
        <v>0</v>
      </c>
      <c r="T91" s="15">
        <f t="shared" si="12"/>
        <v>0</v>
      </c>
      <c r="U91" s="15">
        <f t="shared" si="9"/>
        <v>0</v>
      </c>
    </row>
    <row r="92" spans="1:21">
      <c r="A92" s="56"/>
      <c r="B92" s="3"/>
      <c r="C92" s="216"/>
      <c r="D92" s="102"/>
      <c r="E92" s="102"/>
      <c r="F92" s="103"/>
      <c r="G92" s="131"/>
      <c r="H92" s="2"/>
      <c r="I92" s="107">
        <f>IF(F92="",SUMIF(Accounts!$A$10:$A$84,C92,Accounts!$D$10:$D$84),0)</f>
        <v>0</v>
      </c>
      <c r="J92" s="30">
        <f>IF(H92&lt;&gt;"",ROUND(H92*(1-F92-I92),2),IF(SETUP!$C$10&lt;&gt;"Y",0,IF(SUMIF(Accounts!A$10:A$84,C92,Accounts!Q$10:Q$84)=1,0,ROUND((D92-E92)*(1-F92-I92)/SETUP!$C$13,2))))</f>
        <v>0</v>
      </c>
      <c r="K92" s="14" t="str">
        <f>IF(SUM(C92:H92)=0,"",IF(T92=0,LOOKUP(C92,Accounts!$A$10:$A$84,Accounts!$B$10:$B$84),"Error!  Invalid Account Number"))</f>
        <v/>
      </c>
      <c r="L92" s="30">
        <f t="shared" si="8"/>
        <v>0</v>
      </c>
      <c r="M92" s="152">
        <f t="shared" si="11"/>
        <v>0</v>
      </c>
      <c r="N92" s="43"/>
      <c r="O92" s="92"/>
      <c r="P92" s="150"/>
      <c r="Q92" s="156">
        <f t="shared" si="13"/>
        <v>0</v>
      </c>
      <c r="R92" s="161">
        <f t="shared" si="10"/>
        <v>0</v>
      </c>
      <c r="S92" s="15">
        <f>SUMIF(Accounts!A$10:A$84,C92,Accounts!A$10:A$84)</f>
        <v>0</v>
      </c>
      <c r="T92" s="15">
        <f t="shared" si="12"/>
        <v>0</v>
      </c>
      <c r="U92" s="15">
        <f t="shared" si="9"/>
        <v>0</v>
      </c>
    </row>
    <row r="93" spans="1:21">
      <c r="A93" s="56"/>
      <c r="B93" s="3"/>
      <c r="C93" s="216"/>
      <c r="D93" s="102"/>
      <c r="E93" s="102"/>
      <c r="F93" s="103"/>
      <c r="G93" s="131"/>
      <c r="H93" s="2"/>
      <c r="I93" s="107">
        <f>IF(F93="",SUMIF(Accounts!$A$10:$A$84,C93,Accounts!$D$10:$D$84),0)</f>
        <v>0</v>
      </c>
      <c r="J93" s="30">
        <f>IF(H93&lt;&gt;"",ROUND(H93*(1-F93-I93),2),IF(SETUP!$C$10&lt;&gt;"Y",0,IF(SUMIF(Accounts!A$10:A$84,C93,Accounts!Q$10:Q$84)=1,0,ROUND((D93-E93)*(1-F93-I93)/SETUP!$C$13,2))))</f>
        <v>0</v>
      </c>
      <c r="K93" s="14" t="str">
        <f>IF(SUM(C93:H93)=0,"",IF(T93=0,LOOKUP(C93,Accounts!$A$10:$A$84,Accounts!$B$10:$B$84),"Error!  Invalid Account Number"))</f>
        <v/>
      </c>
      <c r="L93" s="30">
        <f t="shared" si="8"/>
        <v>0</v>
      </c>
      <c r="M93" s="152">
        <f t="shared" si="11"/>
        <v>0</v>
      </c>
      <c r="N93" s="43"/>
      <c r="O93" s="92"/>
      <c r="P93" s="150"/>
      <c r="Q93" s="156">
        <f t="shared" si="13"/>
        <v>0</v>
      </c>
      <c r="R93" s="161">
        <f t="shared" si="10"/>
        <v>0</v>
      </c>
      <c r="S93" s="15">
        <f>SUMIF(Accounts!A$10:A$84,C93,Accounts!A$10:A$84)</f>
        <v>0</v>
      </c>
      <c r="T93" s="15">
        <f t="shared" si="12"/>
        <v>0</v>
      </c>
      <c r="U93" s="15">
        <f t="shared" si="9"/>
        <v>0</v>
      </c>
    </row>
    <row r="94" spans="1:21">
      <c r="A94" s="56"/>
      <c r="B94" s="3"/>
      <c r="C94" s="216"/>
      <c r="D94" s="102"/>
      <c r="E94" s="102"/>
      <c r="F94" s="103"/>
      <c r="G94" s="131"/>
      <c r="H94" s="2"/>
      <c r="I94" s="107">
        <f>IF(F94="",SUMIF(Accounts!$A$10:$A$84,C94,Accounts!$D$10:$D$84),0)</f>
        <v>0</v>
      </c>
      <c r="J94" s="30">
        <f>IF(H94&lt;&gt;"",ROUND(H94*(1-F94-I94),2),IF(SETUP!$C$10&lt;&gt;"Y",0,IF(SUMIF(Accounts!A$10:A$84,C94,Accounts!Q$10:Q$84)=1,0,ROUND((D94-E94)*(1-F94-I94)/SETUP!$C$13,2))))</f>
        <v>0</v>
      </c>
      <c r="K94" s="14" t="str">
        <f>IF(SUM(C94:H94)=0,"",IF(T94=0,LOOKUP(C94,Accounts!$A$10:$A$84,Accounts!$B$10:$B$84),"Error!  Invalid Account Number"))</f>
        <v/>
      </c>
      <c r="L94" s="30">
        <f t="shared" si="8"/>
        <v>0</v>
      </c>
      <c r="M94" s="152">
        <f t="shared" si="11"/>
        <v>0</v>
      </c>
      <c r="N94" s="43"/>
      <c r="O94" s="92"/>
      <c r="P94" s="150"/>
      <c r="Q94" s="156">
        <f t="shared" si="13"/>
        <v>0</v>
      </c>
      <c r="R94" s="161">
        <f t="shared" si="10"/>
        <v>0</v>
      </c>
      <c r="S94" s="15">
        <f>SUMIF(Accounts!A$10:A$84,C94,Accounts!A$10:A$84)</f>
        <v>0</v>
      </c>
      <c r="T94" s="15">
        <f t="shared" si="12"/>
        <v>0</v>
      </c>
      <c r="U94" s="15">
        <f t="shared" si="9"/>
        <v>0</v>
      </c>
    </row>
    <row r="95" spans="1:21">
      <c r="A95" s="56"/>
      <c r="B95" s="3"/>
      <c r="C95" s="216"/>
      <c r="D95" s="102"/>
      <c r="E95" s="102"/>
      <c r="F95" s="103"/>
      <c r="G95" s="131"/>
      <c r="H95" s="2"/>
      <c r="I95" s="107">
        <f>IF(F95="",SUMIF(Accounts!$A$10:$A$84,C95,Accounts!$D$10:$D$84),0)</f>
        <v>0</v>
      </c>
      <c r="J95" s="30">
        <f>IF(H95&lt;&gt;"",ROUND(H95*(1-F95-I95),2),IF(SETUP!$C$10&lt;&gt;"Y",0,IF(SUMIF(Accounts!A$10:A$84,C95,Accounts!Q$10:Q$84)=1,0,ROUND((D95-E95)*(1-F95-I95)/SETUP!$C$13,2))))</f>
        <v>0</v>
      </c>
      <c r="K95" s="14" t="str">
        <f>IF(SUM(C95:H95)=0,"",IF(T95=0,LOOKUP(C95,Accounts!$A$10:$A$84,Accounts!$B$10:$B$84),"Error!  Invalid Account Number"))</f>
        <v/>
      </c>
      <c r="L95" s="30">
        <f t="shared" si="8"/>
        <v>0</v>
      </c>
      <c r="M95" s="152">
        <f t="shared" si="11"/>
        <v>0</v>
      </c>
      <c r="N95" s="43"/>
      <c r="O95" s="92"/>
      <c r="P95" s="150"/>
      <c r="Q95" s="156">
        <f t="shared" si="13"/>
        <v>0</v>
      </c>
      <c r="R95" s="161">
        <f t="shared" si="10"/>
        <v>0</v>
      </c>
      <c r="S95" s="15">
        <f>SUMIF(Accounts!A$10:A$84,C95,Accounts!A$10:A$84)</f>
        <v>0</v>
      </c>
      <c r="T95" s="15">
        <f t="shared" si="12"/>
        <v>0</v>
      </c>
      <c r="U95" s="15">
        <f t="shared" si="9"/>
        <v>0</v>
      </c>
    </row>
    <row r="96" spans="1:21">
      <c r="A96" s="56"/>
      <c r="B96" s="3"/>
      <c r="C96" s="216"/>
      <c r="D96" s="102"/>
      <c r="E96" s="102"/>
      <c r="F96" s="103"/>
      <c r="G96" s="131"/>
      <c r="H96" s="2"/>
      <c r="I96" s="107">
        <f>IF(F96="",SUMIF(Accounts!$A$10:$A$84,C96,Accounts!$D$10:$D$84),0)</f>
        <v>0</v>
      </c>
      <c r="J96" s="30">
        <f>IF(H96&lt;&gt;"",ROUND(H96*(1-F96-I96),2),IF(SETUP!$C$10&lt;&gt;"Y",0,IF(SUMIF(Accounts!A$10:A$84,C96,Accounts!Q$10:Q$84)=1,0,ROUND((D96-E96)*(1-F96-I96)/SETUP!$C$13,2))))</f>
        <v>0</v>
      </c>
      <c r="K96" s="14" t="str">
        <f>IF(SUM(C96:H96)=0,"",IF(T96=0,LOOKUP(C96,Accounts!$A$10:$A$84,Accounts!$B$10:$B$84),"Error!  Invalid Account Number"))</f>
        <v/>
      </c>
      <c r="L96" s="30">
        <f t="shared" si="8"/>
        <v>0</v>
      </c>
      <c r="M96" s="152">
        <f t="shared" si="11"/>
        <v>0</v>
      </c>
      <c r="N96" s="43"/>
      <c r="O96" s="92"/>
      <c r="P96" s="150"/>
      <c r="Q96" s="156">
        <f t="shared" si="13"/>
        <v>0</v>
      </c>
      <c r="R96" s="161">
        <f t="shared" si="10"/>
        <v>0</v>
      </c>
      <c r="S96" s="15">
        <f>SUMIF(Accounts!A$10:A$84,C96,Accounts!A$10:A$84)</f>
        <v>0</v>
      </c>
      <c r="T96" s="15">
        <f t="shared" si="12"/>
        <v>0</v>
      </c>
      <c r="U96" s="15">
        <f t="shared" si="9"/>
        <v>0</v>
      </c>
    </row>
    <row r="97" spans="1:21">
      <c r="A97" s="56"/>
      <c r="B97" s="3"/>
      <c r="C97" s="216"/>
      <c r="D97" s="102"/>
      <c r="E97" s="102"/>
      <c r="F97" s="103"/>
      <c r="G97" s="131"/>
      <c r="H97" s="2"/>
      <c r="I97" s="107">
        <f>IF(F97="",SUMIF(Accounts!$A$10:$A$84,C97,Accounts!$D$10:$D$84),0)</f>
        <v>0</v>
      </c>
      <c r="J97" s="30">
        <f>IF(H97&lt;&gt;"",ROUND(H97*(1-F97-I97),2),IF(SETUP!$C$10&lt;&gt;"Y",0,IF(SUMIF(Accounts!A$10:A$84,C97,Accounts!Q$10:Q$84)=1,0,ROUND((D97-E97)*(1-F97-I97)/SETUP!$C$13,2))))</f>
        <v>0</v>
      </c>
      <c r="K97" s="14" t="str">
        <f>IF(SUM(C97:H97)=0,"",IF(T97=0,LOOKUP(C97,Accounts!$A$10:$A$84,Accounts!$B$10:$B$84),"Error!  Invalid Account Number"))</f>
        <v/>
      </c>
      <c r="L97" s="30">
        <f t="shared" si="8"/>
        <v>0</v>
      </c>
      <c r="M97" s="152">
        <f t="shared" si="11"/>
        <v>0</v>
      </c>
      <c r="N97" s="43"/>
      <c r="O97" s="92"/>
      <c r="P97" s="150"/>
      <c r="Q97" s="156">
        <f t="shared" si="13"/>
        <v>0</v>
      </c>
      <c r="R97" s="161">
        <f t="shared" si="10"/>
        <v>0</v>
      </c>
      <c r="S97" s="15">
        <f>SUMIF(Accounts!A$10:A$84,C97,Accounts!A$10:A$84)</f>
        <v>0</v>
      </c>
      <c r="T97" s="15">
        <f t="shared" si="12"/>
        <v>0</v>
      </c>
      <c r="U97" s="15">
        <f t="shared" si="9"/>
        <v>0</v>
      </c>
    </row>
    <row r="98" spans="1:21">
      <c r="A98" s="56"/>
      <c r="B98" s="3"/>
      <c r="C98" s="216"/>
      <c r="D98" s="102"/>
      <c r="E98" s="102"/>
      <c r="F98" s="103"/>
      <c r="G98" s="131"/>
      <c r="H98" s="2"/>
      <c r="I98" s="107">
        <f>IF(F98="",SUMIF(Accounts!$A$10:$A$84,C98,Accounts!$D$10:$D$84),0)</f>
        <v>0</v>
      </c>
      <c r="J98" s="30">
        <f>IF(H98&lt;&gt;"",ROUND(H98*(1-F98-I98),2),IF(SETUP!$C$10&lt;&gt;"Y",0,IF(SUMIF(Accounts!A$10:A$84,C98,Accounts!Q$10:Q$84)=1,0,ROUND((D98-E98)*(1-F98-I98)/SETUP!$C$13,2))))</f>
        <v>0</v>
      </c>
      <c r="K98" s="14" t="str">
        <f>IF(SUM(C98:H98)=0,"",IF(T98=0,LOOKUP(C98,Accounts!$A$10:$A$84,Accounts!$B$10:$B$84),"Error!  Invalid Account Number"))</f>
        <v/>
      </c>
      <c r="L98" s="30">
        <f t="shared" si="8"/>
        <v>0</v>
      </c>
      <c r="M98" s="152">
        <f t="shared" si="11"/>
        <v>0</v>
      </c>
      <c r="N98" s="43"/>
      <c r="O98" s="92"/>
      <c r="P98" s="150"/>
      <c r="Q98" s="156">
        <f t="shared" si="13"/>
        <v>0</v>
      </c>
      <c r="R98" s="161">
        <f t="shared" si="10"/>
        <v>0</v>
      </c>
      <c r="S98" s="15">
        <f>SUMIF(Accounts!A$10:A$84,C98,Accounts!A$10:A$84)</f>
        <v>0</v>
      </c>
      <c r="T98" s="15">
        <f t="shared" si="12"/>
        <v>0</v>
      </c>
      <c r="U98" s="15">
        <f t="shared" si="9"/>
        <v>0</v>
      </c>
    </row>
    <row r="99" spans="1:21">
      <c r="A99" s="56"/>
      <c r="B99" s="3"/>
      <c r="C99" s="216"/>
      <c r="D99" s="102"/>
      <c r="E99" s="102"/>
      <c r="F99" s="103"/>
      <c r="G99" s="131"/>
      <c r="H99" s="2"/>
      <c r="I99" s="107">
        <f>IF(F99="",SUMIF(Accounts!$A$10:$A$84,C99,Accounts!$D$10:$D$84),0)</f>
        <v>0</v>
      </c>
      <c r="J99" s="30">
        <f>IF(H99&lt;&gt;"",ROUND(H99*(1-F99-I99),2),IF(SETUP!$C$10&lt;&gt;"Y",0,IF(SUMIF(Accounts!A$10:A$84,C99,Accounts!Q$10:Q$84)=1,0,ROUND((D99-E99)*(1-F99-I99)/SETUP!$C$13,2))))</f>
        <v>0</v>
      </c>
      <c r="K99" s="14" t="str">
        <f>IF(SUM(C99:H99)=0,"",IF(T99=0,LOOKUP(C99,Accounts!$A$10:$A$84,Accounts!$B$10:$B$84),"Error!  Invalid Account Number"))</f>
        <v/>
      </c>
      <c r="L99" s="30">
        <f t="shared" si="8"/>
        <v>0</v>
      </c>
      <c r="M99" s="152">
        <f t="shared" si="11"/>
        <v>0</v>
      </c>
      <c r="N99" s="43"/>
      <c r="O99" s="92"/>
      <c r="P99" s="150"/>
      <c r="Q99" s="156">
        <f t="shared" si="13"/>
        <v>0</v>
      </c>
      <c r="R99" s="161">
        <f t="shared" si="10"/>
        <v>0</v>
      </c>
      <c r="S99" s="15">
        <f>SUMIF(Accounts!A$10:A$84,C99,Accounts!A$10:A$84)</f>
        <v>0</v>
      </c>
      <c r="T99" s="15">
        <f t="shared" si="12"/>
        <v>0</v>
      </c>
      <c r="U99" s="15">
        <f t="shared" si="9"/>
        <v>0</v>
      </c>
    </row>
    <row r="100" spans="1:21">
      <c r="A100" s="56"/>
      <c r="B100" s="3"/>
      <c r="C100" s="216"/>
      <c r="D100" s="102"/>
      <c r="E100" s="102"/>
      <c r="F100" s="103"/>
      <c r="G100" s="131"/>
      <c r="H100" s="2"/>
      <c r="I100" s="107">
        <f>IF(F100="",SUMIF(Accounts!$A$10:$A$84,C100,Accounts!$D$10:$D$84),0)</f>
        <v>0</v>
      </c>
      <c r="J100" s="30">
        <f>IF(H100&lt;&gt;"",ROUND(H100*(1-F100-I100),2),IF(SETUP!$C$10&lt;&gt;"Y",0,IF(SUMIF(Accounts!A$10:A$84,C100,Accounts!Q$10:Q$84)=1,0,ROUND((D100-E100)*(1-F100-I100)/SETUP!$C$13,2))))</f>
        <v>0</v>
      </c>
      <c r="K100" s="14" t="str">
        <f>IF(SUM(C100:H100)=0,"",IF(T100=0,LOOKUP(C100,Accounts!$A$10:$A$84,Accounts!$B$10:$B$84),"Error!  Invalid Account Number"))</f>
        <v/>
      </c>
      <c r="L100" s="30">
        <f t="shared" si="8"/>
        <v>0</v>
      </c>
      <c r="M100" s="152">
        <f t="shared" si="11"/>
        <v>0</v>
      </c>
      <c r="N100" s="43"/>
      <c r="O100" s="92"/>
      <c r="P100" s="150"/>
      <c r="Q100" s="156">
        <f t="shared" si="13"/>
        <v>0</v>
      </c>
      <c r="R100" s="161">
        <f t="shared" si="10"/>
        <v>0</v>
      </c>
      <c r="S100" s="15">
        <f>SUMIF(Accounts!A$10:A$84,C100,Accounts!A$10:A$84)</f>
        <v>0</v>
      </c>
      <c r="T100" s="15">
        <f t="shared" si="12"/>
        <v>0</v>
      </c>
      <c r="U100" s="15">
        <f t="shared" si="9"/>
        <v>0</v>
      </c>
    </row>
    <row r="101" spans="1:21">
      <c r="A101" s="56"/>
      <c r="B101" s="3"/>
      <c r="C101" s="216"/>
      <c r="D101" s="102"/>
      <c r="E101" s="102"/>
      <c r="F101" s="103"/>
      <c r="G101" s="131"/>
      <c r="H101" s="2"/>
      <c r="I101" s="107">
        <f>IF(F101="",SUMIF(Accounts!$A$10:$A$84,C101,Accounts!$D$10:$D$84),0)</f>
        <v>0</v>
      </c>
      <c r="J101" s="30">
        <f>IF(H101&lt;&gt;"",ROUND(H101*(1-F101-I101),2),IF(SETUP!$C$10&lt;&gt;"Y",0,IF(SUMIF(Accounts!A$10:A$84,C101,Accounts!Q$10:Q$84)=1,0,ROUND((D101-E101)*(1-F101-I101)/SETUP!$C$13,2))))</f>
        <v>0</v>
      </c>
      <c r="K101" s="14" t="str">
        <f>IF(SUM(C101:H101)=0,"",IF(T101=0,LOOKUP(C101,Accounts!$A$10:$A$84,Accounts!$B$10:$B$84),"Error!  Invalid Account Number"))</f>
        <v/>
      </c>
      <c r="L101" s="30">
        <f t="shared" si="8"/>
        <v>0</v>
      </c>
      <c r="M101" s="152">
        <f t="shared" si="11"/>
        <v>0</v>
      </c>
      <c r="N101" s="43"/>
      <c r="O101" s="92"/>
      <c r="P101" s="150"/>
      <c r="Q101" s="156">
        <f t="shared" si="13"/>
        <v>0</v>
      </c>
      <c r="R101" s="161">
        <f t="shared" si="10"/>
        <v>0</v>
      </c>
      <c r="S101" s="15">
        <f>SUMIF(Accounts!A$10:A$84,C101,Accounts!A$10:A$84)</f>
        <v>0</v>
      </c>
      <c r="T101" s="15">
        <f t="shared" si="12"/>
        <v>0</v>
      </c>
      <c r="U101" s="15">
        <f t="shared" si="9"/>
        <v>0</v>
      </c>
    </row>
    <row r="102" spans="1:21">
      <c r="A102" s="56"/>
      <c r="B102" s="3"/>
      <c r="C102" s="216"/>
      <c r="D102" s="102"/>
      <c r="E102" s="102"/>
      <c r="F102" s="103"/>
      <c r="G102" s="131"/>
      <c r="H102" s="2"/>
      <c r="I102" s="107">
        <f>IF(F102="",SUMIF(Accounts!$A$10:$A$84,C102,Accounts!$D$10:$D$84),0)</f>
        <v>0</v>
      </c>
      <c r="J102" s="30">
        <f>IF(H102&lt;&gt;"",ROUND(H102*(1-F102-I102),2),IF(SETUP!$C$10&lt;&gt;"Y",0,IF(SUMIF(Accounts!A$10:A$84,C102,Accounts!Q$10:Q$84)=1,0,ROUND((D102-E102)*(1-F102-I102)/SETUP!$C$13,2))))</f>
        <v>0</v>
      </c>
      <c r="K102" s="14" t="str">
        <f>IF(SUM(C102:H102)=0,"",IF(T102=0,LOOKUP(C102,Accounts!$A$10:$A$84,Accounts!$B$10:$B$84),"Error!  Invalid Account Number"))</f>
        <v/>
      </c>
      <c r="L102" s="30">
        <f t="shared" si="8"/>
        <v>0</v>
      </c>
      <c r="M102" s="152">
        <f t="shared" si="11"/>
        <v>0</v>
      </c>
      <c r="N102" s="43"/>
      <c r="O102" s="92"/>
      <c r="P102" s="150"/>
      <c r="Q102" s="156">
        <f t="shared" si="13"/>
        <v>0</v>
      </c>
      <c r="R102" s="161">
        <f t="shared" si="10"/>
        <v>0</v>
      </c>
      <c r="S102" s="15">
        <f>SUMIF(Accounts!A$10:A$84,C102,Accounts!A$10:A$84)</f>
        <v>0</v>
      </c>
      <c r="T102" s="15">
        <f t="shared" si="12"/>
        <v>0</v>
      </c>
      <c r="U102" s="15">
        <f t="shared" si="9"/>
        <v>0</v>
      </c>
    </row>
    <row r="103" spans="1:21">
      <c r="A103" s="56"/>
      <c r="B103" s="3"/>
      <c r="C103" s="216"/>
      <c r="D103" s="102"/>
      <c r="E103" s="102"/>
      <c r="F103" s="103"/>
      <c r="G103" s="131"/>
      <c r="H103" s="2"/>
      <c r="I103" s="107">
        <f>IF(F103="",SUMIF(Accounts!$A$10:$A$84,C103,Accounts!$D$10:$D$84),0)</f>
        <v>0</v>
      </c>
      <c r="J103" s="30">
        <f>IF(H103&lt;&gt;"",ROUND(H103*(1-F103-I103),2),IF(SETUP!$C$10&lt;&gt;"Y",0,IF(SUMIF(Accounts!A$10:A$84,C103,Accounts!Q$10:Q$84)=1,0,ROUND((D103-E103)*(1-F103-I103)/SETUP!$C$13,2))))</f>
        <v>0</v>
      </c>
      <c r="K103" s="14" t="str">
        <f>IF(SUM(C103:H103)=0,"",IF(T103=0,LOOKUP(C103,Accounts!$A$10:$A$84,Accounts!$B$10:$B$84),"Error!  Invalid Account Number"))</f>
        <v/>
      </c>
      <c r="L103" s="30">
        <f t="shared" si="8"/>
        <v>0</v>
      </c>
      <c r="M103" s="152">
        <f t="shared" si="11"/>
        <v>0</v>
      </c>
      <c r="N103" s="43"/>
      <c r="O103" s="92"/>
      <c r="P103" s="150"/>
      <c r="Q103" s="156">
        <f t="shared" si="13"/>
        <v>0</v>
      </c>
      <c r="R103" s="161">
        <f t="shared" si="10"/>
        <v>0</v>
      </c>
      <c r="S103" s="15">
        <f>SUMIF(Accounts!A$10:A$84,C103,Accounts!A$10:A$84)</f>
        <v>0</v>
      </c>
      <c r="T103" s="15">
        <f t="shared" si="12"/>
        <v>0</v>
      </c>
      <c r="U103" s="15">
        <f t="shared" si="9"/>
        <v>0</v>
      </c>
    </row>
    <row r="104" spans="1:21">
      <c r="A104" s="56"/>
      <c r="B104" s="3"/>
      <c r="C104" s="216"/>
      <c r="D104" s="102"/>
      <c r="E104" s="102"/>
      <c r="F104" s="103"/>
      <c r="G104" s="131"/>
      <c r="H104" s="2"/>
      <c r="I104" s="107">
        <f>IF(F104="",SUMIF(Accounts!$A$10:$A$84,C104,Accounts!$D$10:$D$84),0)</f>
        <v>0</v>
      </c>
      <c r="J104" s="30">
        <f>IF(H104&lt;&gt;"",ROUND(H104*(1-F104-I104),2),IF(SETUP!$C$10&lt;&gt;"Y",0,IF(SUMIF(Accounts!A$10:A$84,C104,Accounts!Q$10:Q$84)=1,0,ROUND((D104-E104)*(1-F104-I104)/SETUP!$C$13,2))))</f>
        <v>0</v>
      </c>
      <c r="K104" s="14" t="str">
        <f>IF(SUM(C104:H104)=0,"",IF(T104=0,LOOKUP(C104,Accounts!$A$10:$A$84,Accounts!$B$10:$B$84),"Error!  Invalid Account Number"))</f>
        <v/>
      </c>
      <c r="L104" s="30">
        <f t="shared" si="8"/>
        <v>0</v>
      </c>
      <c r="M104" s="152">
        <f t="shared" si="11"/>
        <v>0</v>
      </c>
      <c r="N104" s="43"/>
      <c r="O104" s="92"/>
      <c r="P104" s="150"/>
      <c r="Q104" s="156">
        <f t="shared" si="13"/>
        <v>0</v>
      </c>
      <c r="R104" s="161">
        <f t="shared" si="10"/>
        <v>0</v>
      </c>
      <c r="S104" s="15">
        <f>SUMIF(Accounts!A$10:A$84,C104,Accounts!A$10:A$84)</f>
        <v>0</v>
      </c>
      <c r="T104" s="15">
        <f t="shared" si="12"/>
        <v>0</v>
      </c>
      <c r="U104" s="15">
        <f t="shared" si="9"/>
        <v>0</v>
      </c>
    </row>
    <row r="105" spans="1:21">
      <c r="A105" s="56"/>
      <c r="B105" s="3"/>
      <c r="C105" s="216"/>
      <c r="D105" s="102"/>
      <c r="E105" s="102"/>
      <c r="F105" s="103"/>
      <c r="G105" s="131"/>
      <c r="H105" s="2"/>
      <c r="I105" s="107">
        <f>IF(F105="",SUMIF(Accounts!$A$10:$A$84,C105,Accounts!$D$10:$D$84),0)</f>
        <v>0</v>
      </c>
      <c r="J105" s="30">
        <f>IF(H105&lt;&gt;"",ROUND(H105*(1-F105-I105),2),IF(SETUP!$C$10&lt;&gt;"Y",0,IF(SUMIF(Accounts!A$10:A$84,C105,Accounts!Q$10:Q$84)=1,0,ROUND((D105-E105)*(1-F105-I105)/SETUP!$C$13,2))))</f>
        <v>0</v>
      </c>
      <c r="K105" s="14" t="str">
        <f>IF(SUM(C105:H105)=0,"",IF(T105=0,LOOKUP(C105,Accounts!$A$10:$A$84,Accounts!$B$10:$B$84),"Error!  Invalid Account Number"))</f>
        <v/>
      </c>
      <c r="L105" s="30">
        <f t="shared" si="8"/>
        <v>0</v>
      </c>
      <c r="M105" s="152">
        <f t="shared" si="11"/>
        <v>0</v>
      </c>
      <c r="N105" s="43"/>
      <c r="O105" s="92"/>
      <c r="P105" s="150"/>
      <c r="Q105" s="156">
        <f t="shared" si="13"/>
        <v>0</v>
      </c>
      <c r="R105" s="161">
        <f t="shared" si="10"/>
        <v>0</v>
      </c>
      <c r="S105" s="15">
        <f>SUMIF(Accounts!A$10:A$84,C105,Accounts!A$10:A$84)</f>
        <v>0</v>
      </c>
      <c r="T105" s="15">
        <f t="shared" si="12"/>
        <v>0</v>
      </c>
      <c r="U105" s="15">
        <f t="shared" si="9"/>
        <v>0</v>
      </c>
    </row>
    <row r="106" spans="1:21">
      <c r="A106" s="56"/>
      <c r="B106" s="3"/>
      <c r="C106" s="216"/>
      <c r="D106" s="102"/>
      <c r="E106" s="102"/>
      <c r="F106" s="103"/>
      <c r="G106" s="131"/>
      <c r="H106" s="2"/>
      <c r="I106" s="107">
        <f>IF(F106="",SUMIF(Accounts!$A$10:$A$84,C106,Accounts!$D$10:$D$84),0)</f>
        <v>0</v>
      </c>
      <c r="J106" s="30">
        <f>IF(H106&lt;&gt;"",ROUND(H106*(1-F106-I106),2),IF(SETUP!$C$10&lt;&gt;"Y",0,IF(SUMIF(Accounts!A$10:A$84,C106,Accounts!Q$10:Q$84)=1,0,ROUND((D106-E106)*(1-F106-I106)/SETUP!$C$13,2))))</f>
        <v>0</v>
      </c>
      <c r="K106" s="14" t="str">
        <f>IF(SUM(C106:H106)=0,"",IF(T106=0,LOOKUP(C106,Accounts!$A$10:$A$84,Accounts!$B$10:$B$84),"Error!  Invalid Account Number"))</f>
        <v/>
      </c>
      <c r="L106" s="30">
        <f t="shared" si="8"/>
        <v>0</v>
      </c>
      <c r="M106" s="152">
        <f t="shared" si="11"/>
        <v>0</v>
      </c>
      <c r="N106" s="43"/>
      <c r="O106" s="92"/>
      <c r="P106" s="150"/>
      <c r="Q106" s="156">
        <f t="shared" si="13"/>
        <v>0</v>
      </c>
      <c r="R106" s="161">
        <f t="shared" si="10"/>
        <v>0</v>
      </c>
      <c r="S106" s="15">
        <f>SUMIF(Accounts!A$10:A$84,C106,Accounts!A$10:A$84)</f>
        <v>0</v>
      </c>
      <c r="T106" s="15">
        <f t="shared" si="12"/>
        <v>0</v>
      </c>
      <c r="U106" s="15">
        <f t="shared" si="9"/>
        <v>0</v>
      </c>
    </row>
    <row r="107" spans="1:21">
      <c r="A107" s="56"/>
      <c r="B107" s="3"/>
      <c r="C107" s="216"/>
      <c r="D107" s="102"/>
      <c r="E107" s="102"/>
      <c r="F107" s="103"/>
      <c r="G107" s="131"/>
      <c r="H107" s="2"/>
      <c r="I107" s="107">
        <f>IF(F107="",SUMIF(Accounts!$A$10:$A$84,C107,Accounts!$D$10:$D$84),0)</f>
        <v>0</v>
      </c>
      <c r="J107" s="30">
        <f>IF(H107&lt;&gt;"",ROUND(H107*(1-F107-I107),2),IF(SETUP!$C$10&lt;&gt;"Y",0,IF(SUMIF(Accounts!A$10:A$84,C107,Accounts!Q$10:Q$84)=1,0,ROUND((D107-E107)*(1-F107-I107)/SETUP!$C$13,2))))</f>
        <v>0</v>
      </c>
      <c r="K107" s="14" t="str">
        <f>IF(SUM(C107:H107)=0,"",IF(T107=0,LOOKUP(C107,Accounts!$A$10:$A$84,Accounts!$B$10:$B$84),"Error!  Invalid Account Number"))</f>
        <v/>
      </c>
      <c r="L107" s="30">
        <f t="shared" si="8"/>
        <v>0</v>
      </c>
      <c r="M107" s="152">
        <f t="shared" si="11"/>
        <v>0</v>
      </c>
      <c r="N107" s="43"/>
      <c r="O107" s="92"/>
      <c r="P107" s="150"/>
      <c r="Q107" s="156">
        <f t="shared" si="13"/>
        <v>0</v>
      </c>
      <c r="R107" s="161">
        <f t="shared" si="10"/>
        <v>0</v>
      </c>
      <c r="S107" s="15">
        <f>SUMIF(Accounts!A$10:A$84,C107,Accounts!A$10:A$84)</f>
        <v>0</v>
      </c>
      <c r="T107" s="15">
        <f t="shared" si="12"/>
        <v>0</v>
      </c>
      <c r="U107" s="15">
        <f t="shared" si="9"/>
        <v>0</v>
      </c>
    </row>
    <row r="108" spans="1:21">
      <c r="A108" s="56"/>
      <c r="B108" s="3"/>
      <c r="C108" s="216"/>
      <c r="D108" s="102"/>
      <c r="E108" s="102"/>
      <c r="F108" s="103"/>
      <c r="G108" s="131"/>
      <c r="H108" s="2"/>
      <c r="I108" s="107">
        <f>IF(F108="",SUMIF(Accounts!$A$10:$A$84,C108,Accounts!$D$10:$D$84),0)</f>
        <v>0</v>
      </c>
      <c r="J108" s="30">
        <f>IF(H108&lt;&gt;"",ROUND(H108*(1-F108-I108),2),IF(SETUP!$C$10&lt;&gt;"Y",0,IF(SUMIF(Accounts!A$10:A$84,C108,Accounts!Q$10:Q$84)=1,0,ROUND((D108-E108)*(1-F108-I108)/SETUP!$C$13,2))))</f>
        <v>0</v>
      </c>
      <c r="K108" s="14" t="str">
        <f>IF(SUM(C108:H108)=0,"",IF(T108=0,LOOKUP(C108,Accounts!$A$10:$A$84,Accounts!$B$10:$B$84),"Error!  Invalid Account Number"))</f>
        <v/>
      </c>
      <c r="L108" s="30">
        <f t="shared" si="8"/>
        <v>0</v>
      </c>
      <c r="M108" s="152">
        <f t="shared" si="11"/>
        <v>0</v>
      </c>
      <c r="N108" s="43"/>
      <c r="O108" s="92"/>
      <c r="P108" s="150"/>
      <c r="Q108" s="156">
        <f t="shared" si="13"/>
        <v>0</v>
      </c>
      <c r="R108" s="161">
        <f t="shared" si="10"/>
        <v>0</v>
      </c>
      <c r="S108" s="15">
        <f>SUMIF(Accounts!A$10:A$84,C108,Accounts!A$10:A$84)</f>
        <v>0</v>
      </c>
      <c r="T108" s="15">
        <f t="shared" si="12"/>
        <v>0</v>
      </c>
      <c r="U108" s="15">
        <f t="shared" si="9"/>
        <v>0</v>
      </c>
    </row>
    <row r="109" spans="1:21">
      <c r="A109" s="56"/>
      <c r="B109" s="3"/>
      <c r="C109" s="216"/>
      <c r="D109" s="102"/>
      <c r="E109" s="102"/>
      <c r="F109" s="103"/>
      <c r="G109" s="131"/>
      <c r="H109" s="2"/>
      <c r="I109" s="107">
        <f>IF(F109="",SUMIF(Accounts!$A$10:$A$84,C109,Accounts!$D$10:$D$84),0)</f>
        <v>0</v>
      </c>
      <c r="J109" s="30">
        <f>IF(H109&lt;&gt;"",ROUND(H109*(1-F109-I109),2),IF(SETUP!$C$10&lt;&gt;"Y",0,IF(SUMIF(Accounts!A$10:A$84,C109,Accounts!Q$10:Q$84)=1,0,ROUND((D109-E109)*(1-F109-I109)/SETUP!$C$13,2))))</f>
        <v>0</v>
      </c>
      <c r="K109" s="14" t="str">
        <f>IF(SUM(C109:H109)=0,"",IF(T109=0,LOOKUP(C109,Accounts!$A$10:$A$84,Accounts!$B$10:$B$84),"Error!  Invalid Account Number"))</f>
        <v/>
      </c>
      <c r="L109" s="30">
        <f t="shared" si="8"/>
        <v>0</v>
      </c>
      <c r="M109" s="152">
        <f t="shared" si="11"/>
        <v>0</v>
      </c>
      <c r="N109" s="43"/>
      <c r="O109" s="92"/>
      <c r="P109" s="150"/>
      <c r="Q109" s="156">
        <f t="shared" si="13"/>
        <v>0</v>
      </c>
      <c r="R109" s="161">
        <f t="shared" si="10"/>
        <v>0</v>
      </c>
      <c r="S109" s="15">
        <f>SUMIF(Accounts!A$10:A$84,C109,Accounts!A$10:A$84)</f>
        <v>0</v>
      </c>
      <c r="T109" s="15">
        <f t="shared" si="12"/>
        <v>0</v>
      </c>
      <c r="U109" s="15">
        <f t="shared" si="9"/>
        <v>0</v>
      </c>
    </row>
    <row r="110" spans="1:21">
      <c r="A110" s="56"/>
      <c r="B110" s="3"/>
      <c r="C110" s="216"/>
      <c r="D110" s="102"/>
      <c r="E110" s="102"/>
      <c r="F110" s="103"/>
      <c r="G110" s="131"/>
      <c r="H110" s="2"/>
      <c r="I110" s="107">
        <f>IF(F110="",SUMIF(Accounts!$A$10:$A$84,C110,Accounts!$D$10:$D$84),0)</f>
        <v>0</v>
      </c>
      <c r="J110" s="30">
        <f>IF(H110&lt;&gt;"",ROUND(H110*(1-F110-I110),2),IF(SETUP!$C$10&lt;&gt;"Y",0,IF(SUMIF(Accounts!A$10:A$84,C110,Accounts!Q$10:Q$84)=1,0,ROUND((D110-E110)*(1-F110-I110)/SETUP!$C$13,2))))</f>
        <v>0</v>
      </c>
      <c r="K110" s="14" t="str">
        <f>IF(SUM(C110:H110)=0,"",IF(T110=0,LOOKUP(C110,Accounts!$A$10:$A$84,Accounts!$B$10:$B$84),"Error!  Invalid Account Number"))</f>
        <v/>
      </c>
      <c r="L110" s="30">
        <f t="shared" si="8"/>
        <v>0</v>
      </c>
      <c r="M110" s="152">
        <f t="shared" si="11"/>
        <v>0</v>
      </c>
      <c r="N110" s="43"/>
      <c r="O110" s="92"/>
      <c r="P110" s="150"/>
      <c r="Q110" s="156">
        <f t="shared" si="13"/>
        <v>0</v>
      </c>
      <c r="R110" s="161">
        <f t="shared" si="10"/>
        <v>0</v>
      </c>
      <c r="S110" s="15">
        <f>SUMIF(Accounts!A$10:A$84,C110,Accounts!A$10:A$84)</f>
        <v>0</v>
      </c>
      <c r="T110" s="15">
        <f t="shared" si="12"/>
        <v>0</v>
      </c>
      <c r="U110" s="15">
        <f t="shared" si="9"/>
        <v>0</v>
      </c>
    </row>
    <row r="111" spans="1:21">
      <c r="A111" s="56"/>
      <c r="B111" s="3"/>
      <c r="C111" s="216"/>
      <c r="D111" s="102"/>
      <c r="E111" s="102"/>
      <c r="F111" s="103"/>
      <c r="G111" s="131"/>
      <c r="H111" s="2"/>
      <c r="I111" s="107">
        <f>IF(F111="",SUMIF(Accounts!$A$10:$A$84,C111,Accounts!$D$10:$D$84),0)</f>
        <v>0</v>
      </c>
      <c r="J111" s="30">
        <f>IF(H111&lt;&gt;"",ROUND(H111*(1-F111-I111),2),IF(SETUP!$C$10&lt;&gt;"Y",0,IF(SUMIF(Accounts!A$10:A$84,C111,Accounts!Q$10:Q$84)=1,0,ROUND((D111-E111)*(1-F111-I111)/SETUP!$C$13,2))))</f>
        <v>0</v>
      </c>
      <c r="K111" s="14" t="str">
        <f>IF(SUM(C111:H111)=0,"",IF(T111=0,LOOKUP(C111,Accounts!$A$10:$A$84,Accounts!$B$10:$B$84),"Error!  Invalid Account Number"))</f>
        <v/>
      </c>
      <c r="L111" s="30">
        <f t="shared" si="8"/>
        <v>0</v>
      </c>
      <c r="M111" s="152">
        <f t="shared" si="11"/>
        <v>0</v>
      </c>
      <c r="N111" s="43"/>
      <c r="O111" s="92"/>
      <c r="P111" s="150"/>
      <c r="Q111" s="156">
        <f t="shared" si="13"/>
        <v>0</v>
      </c>
      <c r="R111" s="161">
        <f t="shared" si="10"/>
        <v>0</v>
      </c>
      <c r="S111" s="15">
        <f>SUMIF(Accounts!A$10:A$84,C111,Accounts!A$10:A$84)</f>
        <v>0</v>
      </c>
      <c r="T111" s="15">
        <f t="shared" si="12"/>
        <v>0</v>
      </c>
      <c r="U111" s="15">
        <f t="shared" si="9"/>
        <v>0</v>
      </c>
    </row>
    <row r="112" spans="1:21">
      <c r="A112" s="56"/>
      <c r="B112" s="3"/>
      <c r="C112" s="216"/>
      <c r="D112" s="102"/>
      <c r="E112" s="102"/>
      <c r="F112" s="103"/>
      <c r="G112" s="131"/>
      <c r="H112" s="2"/>
      <c r="I112" s="107">
        <f>IF(F112="",SUMIF(Accounts!$A$10:$A$84,C112,Accounts!$D$10:$D$84),0)</f>
        <v>0</v>
      </c>
      <c r="J112" s="30">
        <f>IF(H112&lt;&gt;"",ROUND(H112*(1-F112-I112),2),IF(SETUP!$C$10&lt;&gt;"Y",0,IF(SUMIF(Accounts!A$10:A$84,C112,Accounts!Q$10:Q$84)=1,0,ROUND((D112-E112)*(1-F112-I112)/SETUP!$C$13,2))))</f>
        <v>0</v>
      </c>
      <c r="K112" s="14" t="str">
        <f>IF(SUM(C112:H112)=0,"",IF(T112=0,LOOKUP(C112,Accounts!$A$10:$A$84,Accounts!$B$10:$B$84),"Error!  Invalid Account Number"))</f>
        <v/>
      </c>
      <c r="L112" s="30">
        <f t="shared" si="8"/>
        <v>0</v>
      </c>
      <c r="M112" s="152">
        <f t="shared" si="11"/>
        <v>0</v>
      </c>
      <c r="N112" s="43"/>
      <c r="O112" s="92"/>
      <c r="P112" s="150"/>
      <c r="Q112" s="156">
        <f t="shared" si="13"/>
        <v>0</v>
      </c>
      <c r="R112" s="161">
        <f t="shared" si="10"/>
        <v>0</v>
      </c>
      <c r="S112" s="15">
        <f>SUMIF(Accounts!A$10:A$84,C112,Accounts!A$10:A$84)</f>
        <v>0</v>
      </c>
      <c r="T112" s="15">
        <f t="shared" si="12"/>
        <v>0</v>
      </c>
      <c r="U112" s="15">
        <f t="shared" si="9"/>
        <v>0</v>
      </c>
    </row>
    <row r="113" spans="1:21">
      <c r="A113" s="56"/>
      <c r="B113" s="3"/>
      <c r="C113" s="216"/>
      <c r="D113" s="102"/>
      <c r="E113" s="102"/>
      <c r="F113" s="103"/>
      <c r="G113" s="131"/>
      <c r="H113" s="2"/>
      <c r="I113" s="107">
        <f>IF(F113="",SUMIF(Accounts!$A$10:$A$84,C113,Accounts!$D$10:$D$84),0)</f>
        <v>0</v>
      </c>
      <c r="J113" s="30">
        <f>IF(H113&lt;&gt;"",ROUND(H113*(1-F113-I113),2),IF(SETUP!$C$10&lt;&gt;"Y",0,IF(SUMIF(Accounts!A$10:A$84,C113,Accounts!Q$10:Q$84)=1,0,ROUND((D113-E113)*(1-F113-I113)/SETUP!$C$13,2))))</f>
        <v>0</v>
      </c>
      <c r="K113" s="14" t="str">
        <f>IF(SUM(C113:H113)=0,"",IF(T113=0,LOOKUP(C113,Accounts!$A$10:$A$84,Accounts!$B$10:$B$84),"Error!  Invalid Account Number"))</f>
        <v/>
      </c>
      <c r="L113" s="30">
        <f t="shared" si="8"/>
        <v>0</v>
      </c>
      <c r="M113" s="152">
        <f t="shared" si="11"/>
        <v>0</v>
      </c>
      <c r="N113" s="43"/>
      <c r="O113" s="92"/>
      <c r="P113" s="150"/>
      <c r="Q113" s="156">
        <f t="shared" si="13"/>
        <v>0</v>
      </c>
      <c r="R113" s="161">
        <f t="shared" si="10"/>
        <v>0</v>
      </c>
      <c r="S113" s="15">
        <f>SUMIF(Accounts!A$10:A$84,C113,Accounts!A$10:A$84)</f>
        <v>0</v>
      </c>
      <c r="T113" s="15">
        <f t="shared" si="12"/>
        <v>0</v>
      </c>
      <c r="U113" s="15">
        <f t="shared" si="9"/>
        <v>0</v>
      </c>
    </row>
    <row r="114" spans="1:21">
      <c r="A114" s="56"/>
      <c r="B114" s="3"/>
      <c r="C114" s="216"/>
      <c r="D114" s="102"/>
      <c r="E114" s="102"/>
      <c r="F114" s="103"/>
      <c r="G114" s="131"/>
      <c r="H114" s="2"/>
      <c r="I114" s="107">
        <f>IF(F114="",SUMIF(Accounts!$A$10:$A$84,C114,Accounts!$D$10:$D$84),0)</f>
        <v>0</v>
      </c>
      <c r="J114" s="30">
        <f>IF(H114&lt;&gt;"",ROUND(H114*(1-F114-I114),2),IF(SETUP!$C$10&lt;&gt;"Y",0,IF(SUMIF(Accounts!A$10:A$84,C114,Accounts!Q$10:Q$84)=1,0,ROUND((D114-E114)*(1-F114-I114)/SETUP!$C$13,2))))</f>
        <v>0</v>
      </c>
      <c r="K114" s="14" t="str">
        <f>IF(SUM(C114:H114)=0,"",IF(T114=0,LOOKUP(C114,Accounts!$A$10:$A$84,Accounts!$B$10:$B$84),"Error!  Invalid Account Number"))</f>
        <v/>
      </c>
      <c r="L114" s="30">
        <f t="shared" si="8"/>
        <v>0</v>
      </c>
      <c r="M114" s="152">
        <f t="shared" si="11"/>
        <v>0</v>
      </c>
      <c r="N114" s="43"/>
      <c r="O114" s="92"/>
      <c r="P114" s="150"/>
      <c r="Q114" s="156">
        <f t="shared" si="13"/>
        <v>0</v>
      </c>
      <c r="R114" s="161">
        <f t="shared" si="10"/>
        <v>0</v>
      </c>
      <c r="S114" s="15">
        <f>SUMIF(Accounts!A$10:A$84,C114,Accounts!A$10:A$84)</f>
        <v>0</v>
      </c>
      <c r="T114" s="15">
        <f t="shared" si="12"/>
        <v>0</v>
      </c>
      <c r="U114" s="15">
        <f t="shared" si="9"/>
        <v>0</v>
      </c>
    </row>
    <row r="115" spans="1:21">
      <c r="A115" s="56"/>
      <c r="B115" s="3"/>
      <c r="C115" s="216"/>
      <c r="D115" s="102"/>
      <c r="E115" s="102"/>
      <c r="F115" s="103"/>
      <c r="G115" s="131"/>
      <c r="H115" s="2"/>
      <c r="I115" s="107">
        <f>IF(F115="",SUMIF(Accounts!$A$10:$A$84,C115,Accounts!$D$10:$D$84),0)</f>
        <v>0</v>
      </c>
      <c r="J115" s="30">
        <f>IF(H115&lt;&gt;"",ROUND(H115*(1-F115-I115),2),IF(SETUP!$C$10&lt;&gt;"Y",0,IF(SUMIF(Accounts!A$10:A$84,C115,Accounts!Q$10:Q$84)=1,0,ROUND((D115-E115)*(1-F115-I115)/SETUP!$C$13,2))))</f>
        <v>0</v>
      </c>
      <c r="K115" s="14" t="str">
        <f>IF(SUM(C115:H115)=0,"",IF(T115=0,LOOKUP(C115,Accounts!$A$10:$A$84,Accounts!$B$10:$B$84),"Error!  Invalid Account Number"))</f>
        <v/>
      </c>
      <c r="L115" s="30">
        <f t="shared" si="8"/>
        <v>0</v>
      </c>
      <c r="M115" s="152">
        <f t="shared" si="11"/>
        <v>0</v>
      </c>
      <c r="N115" s="43"/>
      <c r="O115" s="92"/>
      <c r="P115" s="150"/>
      <c r="Q115" s="156">
        <f t="shared" si="13"/>
        <v>0</v>
      </c>
      <c r="R115" s="161">
        <f t="shared" si="10"/>
        <v>0</v>
      </c>
      <c r="S115" s="15">
        <f>SUMIF(Accounts!A$10:A$84,C115,Accounts!A$10:A$84)</f>
        <v>0</v>
      </c>
      <c r="T115" s="15">
        <f t="shared" si="12"/>
        <v>0</v>
      </c>
      <c r="U115" s="15">
        <f t="shared" si="9"/>
        <v>0</v>
      </c>
    </row>
    <row r="116" spans="1:21">
      <c r="A116" s="56"/>
      <c r="B116" s="3"/>
      <c r="C116" s="216"/>
      <c r="D116" s="102"/>
      <c r="E116" s="102"/>
      <c r="F116" s="103"/>
      <c r="G116" s="131"/>
      <c r="H116" s="2"/>
      <c r="I116" s="107">
        <f>IF(F116="",SUMIF(Accounts!$A$10:$A$84,C116,Accounts!$D$10:$D$84),0)</f>
        <v>0</v>
      </c>
      <c r="J116" s="30">
        <f>IF(H116&lt;&gt;"",ROUND(H116*(1-F116-I116),2),IF(SETUP!$C$10&lt;&gt;"Y",0,IF(SUMIF(Accounts!A$10:A$84,C116,Accounts!Q$10:Q$84)=1,0,ROUND((D116-E116)*(1-F116-I116)/SETUP!$C$13,2))))</f>
        <v>0</v>
      </c>
      <c r="K116" s="14" t="str">
        <f>IF(SUM(C116:H116)=0,"",IF(T116=0,LOOKUP(C116,Accounts!$A$10:$A$84,Accounts!$B$10:$B$84),"Error!  Invalid Account Number"))</f>
        <v/>
      </c>
      <c r="L116" s="30">
        <f t="shared" si="8"/>
        <v>0</v>
      </c>
      <c r="M116" s="152">
        <f t="shared" si="11"/>
        <v>0</v>
      </c>
      <c r="N116" s="43"/>
      <c r="O116" s="92"/>
      <c r="P116" s="150"/>
      <c r="Q116" s="156">
        <f t="shared" si="13"/>
        <v>0</v>
      </c>
      <c r="R116" s="161">
        <f t="shared" si="10"/>
        <v>0</v>
      </c>
      <c r="S116" s="15">
        <f>SUMIF(Accounts!A$10:A$84,C116,Accounts!A$10:A$84)</f>
        <v>0</v>
      </c>
      <c r="T116" s="15">
        <f t="shared" si="12"/>
        <v>0</v>
      </c>
      <c r="U116" s="15">
        <f t="shared" si="9"/>
        <v>0</v>
      </c>
    </row>
    <row r="117" spans="1:21">
      <c r="A117" s="56"/>
      <c r="B117" s="3"/>
      <c r="C117" s="216"/>
      <c r="D117" s="102"/>
      <c r="E117" s="102"/>
      <c r="F117" s="103"/>
      <c r="G117" s="131"/>
      <c r="H117" s="2"/>
      <c r="I117" s="107">
        <f>IF(F117="",SUMIF(Accounts!$A$10:$A$84,C117,Accounts!$D$10:$D$84),0)</f>
        <v>0</v>
      </c>
      <c r="J117" s="30">
        <f>IF(H117&lt;&gt;"",ROUND(H117*(1-F117-I117),2),IF(SETUP!$C$10&lt;&gt;"Y",0,IF(SUMIF(Accounts!A$10:A$84,C117,Accounts!Q$10:Q$84)=1,0,ROUND((D117-E117)*(1-F117-I117)/SETUP!$C$13,2))))</f>
        <v>0</v>
      </c>
      <c r="K117" s="14" t="str">
        <f>IF(SUM(C117:H117)=0,"",IF(T117=0,LOOKUP(C117,Accounts!$A$10:$A$84,Accounts!$B$10:$B$84),"Error!  Invalid Account Number"))</f>
        <v/>
      </c>
      <c r="L117" s="30">
        <f t="shared" si="8"/>
        <v>0</v>
      </c>
      <c r="M117" s="152">
        <f t="shared" si="11"/>
        <v>0</v>
      </c>
      <c r="N117" s="43"/>
      <c r="O117" s="92"/>
      <c r="P117" s="150"/>
      <c r="Q117" s="156">
        <f t="shared" si="13"/>
        <v>0</v>
      </c>
      <c r="R117" s="161">
        <f t="shared" si="10"/>
        <v>0</v>
      </c>
      <c r="S117" s="15">
        <f>SUMIF(Accounts!A$10:A$84,C117,Accounts!A$10:A$84)</f>
        <v>0</v>
      </c>
      <c r="T117" s="15">
        <f t="shared" si="12"/>
        <v>0</v>
      </c>
      <c r="U117" s="15">
        <f t="shared" si="9"/>
        <v>0</v>
      </c>
    </row>
    <row r="118" spans="1:21">
      <c r="A118" s="56"/>
      <c r="B118" s="3"/>
      <c r="C118" s="216"/>
      <c r="D118" s="102"/>
      <c r="E118" s="102"/>
      <c r="F118" s="103"/>
      <c r="G118" s="131"/>
      <c r="H118" s="2"/>
      <c r="I118" s="107">
        <f>IF(F118="",SUMIF(Accounts!$A$10:$A$84,C118,Accounts!$D$10:$D$84),0)</f>
        <v>0</v>
      </c>
      <c r="J118" s="30">
        <f>IF(H118&lt;&gt;"",ROUND(H118*(1-F118-I118),2),IF(SETUP!$C$10&lt;&gt;"Y",0,IF(SUMIF(Accounts!A$10:A$84,C118,Accounts!Q$10:Q$84)=1,0,ROUND((D118-E118)*(1-F118-I118)/SETUP!$C$13,2))))</f>
        <v>0</v>
      </c>
      <c r="K118" s="14" t="str">
        <f>IF(SUM(C118:H118)=0,"",IF(T118=0,LOOKUP(C118,Accounts!$A$10:$A$84,Accounts!$B$10:$B$84),"Error!  Invalid Account Number"))</f>
        <v/>
      </c>
      <c r="L118" s="30">
        <f t="shared" si="8"/>
        <v>0</v>
      </c>
      <c r="M118" s="152">
        <f t="shared" si="11"/>
        <v>0</v>
      </c>
      <c r="N118" s="43"/>
      <c r="O118" s="92"/>
      <c r="P118" s="150"/>
      <c r="Q118" s="156">
        <f t="shared" si="13"/>
        <v>0</v>
      </c>
      <c r="R118" s="161">
        <f t="shared" si="10"/>
        <v>0</v>
      </c>
      <c r="S118" s="15">
        <f>SUMIF(Accounts!A$10:A$84,C118,Accounts!A$10:A$84)</f>
        <v>0</v>
      </c>
      <c r="T118" s="15">
        <f t="shared" si="12"/>
        <v>0</v>
      </c>
      <c r="U118" s="15">
        <f t="shared" si="9"/>
        <v>0</v>
      </c>
    </row>
    <row r="119" spans="1:21">
      <c r="A119" s="56"/>
      <c r="B119" s="3"/>
      <c r="C119" s="216"/>
      <c r="D119" s="102"/>
      <c r="E119" s="102"/>
      <c r="F119" s="103"/>
      <c r="G119" s="131"/>
      <c r="H119" s="2"/>
      <c r="I119" s="107">
        <f>IF(F119="",SUMIF(Accounts!$A$10:$A$84,C119,Accounts!$D$10:$D$84),0)</f>
        <v>0</v>
      </c>
      <c r="J119" s="30">
        <f>IF(H119&lt;&gt;"",ROUND(H119*(1-F119-I119),2),IF(SETUP!$C$10&lt;&gt;"Y",0,IF(SUMIF(Accounts!A$10:A$84,C119,Accounts!Q$10:Q$84)=1,0,ROUND((D119-E119)*(1-F119-I119)/SETUP!$C$13,2))))</f>
        <v>0</v>
      </c>
      <c r="K119" s="14" t="str">
        <f>IF(SUM(C119:H119)=0,"",IF(T119=0,LOOKUP(C119,Accounts!$A$10:$A$84,Accounts!$B$10:$B$84),"Error!  Invalid Account Number"))</f>
        <v/>
      </c>
      <c r="L119" s="30">
        <f t="shared" si="8"/>
        <v>0</v>
      </c>
      <c r="M119" s="152">
        <f t="shared" si="11"/>
        <v>0</v>
      </c>
      <c r="N119" s="43"/>
      <c r="O119" s="92"/>
      <c r="P119" s="150"/>
      <c r="Q119" s="156">
        <f t="shared" si="13"/>
        <v>0</v>
      </c>
      <c r="R119" s="161">
        <f t="shared" si="10"/>
        <v>0</v>
      </c>
      <c r="S119" s="15">
        <f>SUMIF(Accounts!A$10:A$84,C119,Accounts!A$10:A$84)</f>
        <v>0</v>
      </c>
      <c r="T119" s="15">
        <f t="shared" si="12"/>
        <v>0</v>
      </c>
      <c r="U119" s="15">
        <f t="shared" si="9"/>
        <v>0</v>
      </c>
    </row>
    <row r="120" spans="1:21">
      <c r="A120" s="56"/>
      <c r="B120" s="3"/>
      <c r="C120" s="216"/>
      <c r="D120" s="102"/>
      <c r="E120" s="102"/>
      <c r="F120" s="103"/>
      <c r="G120" s="131"/>
      <c r="H120" s="2"/>
      <c r="I120" s="107">
        <f>IF(F120="",SUMIF(Accounts!$A$10:$A$84,C120,Accounts!$D$10:$D$84),0)</f>
        <v>0</v>
      </c>
      <c r="J120" s="30">
        <f>IF(H120&lt;&gt;"",ROUND(H120*(1-F120-I120),2),IF(SETUP!$C$10&lt;&gt;"Y",0,IF(SUMIF(Accounts!A$10:A$84,C120,Accounts!Q$10:Q$84)=1,0,ROUND((D120-E120)*(1-F120-I120)/SETUP!$C$13,2))))</f>
        <v>0</v>
      </c>
      <c r="K120" s="14" t="str">
        <f>IF(SUM(C120:H120)=0,"",IF(T120=0,LOOKUP(C120,Accounts!$A$10:$A$84,Accounts!$B$10:$B$84),"Error!  Invalid Account Number"))</f>
        <v/>
      </c>
      <c r="L120" s="30">
        <f t="shared" si="8"/>
        <v>0</v>
      </c>
      <c r="M120" s="152">
        <f t="shared" si="11"/>
        <v>0</v>
      </c>
      <c r="N120" s="43"/>
      <c r="O120" s="92"/>
      <c r="P120" s="150"/>
      <c r="Q120" s="156">
        <f t="shared" si="13"/>
        <v>0</v>
      </c>
      <c r="R120" s="161">
        <f t="shared" si="10"/>
        <v>0</v>
      </c>
      <c r="S120" s="15">
        <f>SUMIF(Accounts!A$10:A$84,C120,Accounts!A$10:A$84)</f>
        <v>0</v>
      </c>
      <c r="T120" s="15">
        <f t="shared" si="12"/>
        <v>0</v>
      </c>
      <c r="U120" s="15">
        <f t="shared" si="9"/>
        <v>0</v>
      </c>
    </row>
    <row r="121" spans="1:21">
      <c r="A121" s="56"/>
      <c r="B121" s="3"/>
      <c r="C121" s="216"/>
      <c r="D121" s="102"/>
      <c r="E121" s="102"/>
      <c r="F121" s="103"/>
      <c r="G121" s="131"/>
      <c r="H121" s="2"/>
      <c r="I121" s="107">
        <f>IF(F121="",SUMIF(Accounts!$A$10:$A$84,C121,Accounts!$D$10:$D$84),0)</f>
        <v>0</v>
      </c>
      <c r="J121" s="30">
        <f>IF(H121&lt;&gt;"",ROUND(H121*(1-F121-I121),2),IF(SETUP!$C$10&lt;&gt;"Y",0,IF(SUMIF(Accounts!A$10:A$84,C121,Accounts!Q$10:Q$84)=1,0,ROUND((D121-E121)*(1-F121-I121)/SETUP!$C$13,2))))</f>
        <v>0</v>
      </c>
      <c r="K121" s="14" t="str">
        <f>IF(SUM(C121:H121)=0,"",IF(T121=0,LOOKUP(C121,Accounts!$A$10:$A$84,Accounts!$B$10:$B$84),"Error!  Invalid Account Number"))</f>
        <v/>
      </c>
      <c r="L121" s="30">
        <f t="shared" si="8"/>
        <v>0</v>
      </c>
      <c r="M121" s="152">
        <f t="shared" si="11"/>
        <v>0</v>
      </c>
      <c r="N121" s="43"/>
      <c r="O121" s="92"/>
      <c r="P121" s="150"/>
      <c r="Q121" s="156">
        <f t="shared" si="13"/>
        <v>0</v>
      </c>
      <c r="R121" s="161">
        <f t="shared" si="10"/>
        <v>0</v>
      </c>
      <c r="S121" s="15">
        <f>SUMIF(Accounts!A$10:A$84,C121,Accounts!A$10:A$84)</f>
        <v>0</v>
      </c>
      <c r="T121" s="15">
        <f t="shared" si="12"/>
        <v>0</v>
      </c>
      <c r="U121" s="15">
        <f t="shared" si="9"/>
        <v>0</v>
      </c>
    </row>
    <row r="122" spans="1:21">
      <c r="A122" s="56"/>
      <c r="B122" s="3"/>
      <c r="C122" s="216"/>
      <c r="D122" s="102"/>
      <c r="E122" s="102"/>
      <c r="F122" s="103"/>
      <c r="G122" s="131"/>
      <c r="H122" s="2"/>
      <c r="I122" s="107">
        <f>IF(F122="",SUMIF(Accounts!$A$10:$A$84,C122,Accounts!$D$10:$D$84),0)</f>
        <v>0</v>
      </c>
      <c r="J122" s="30">
        <f>IF(H122&lt;&gt;"",ROUND(H122*(1-F122-I122),2),IF(SETUP!$C$10&lt;&gt;"Y",0,IF(SUMIF(Accounts!A$10:A$84,C122,Accounts!Q$10:Q$84)=1,0,ROUND((D122-E122)*(1-F122-I122)/SETUP!$C$13,2))))</f>
        <v>0</v>
      </c>
      <c r="K122" s="14" t="str">
        <f>IF(SUM(C122:H122)=0,"",IF(T122=0,LOOKUP(C122,Accounts!$A$10:$A$84,Accounts!$B$10:$B$84),"Error!  Invalid Account Number"))</f>
        <v/>
      </c>
      <c r="L122" s="30">
        <f t="shared" si="8"/>
        <v>0</v>
      </c>
      <c r="M122" s="152">
        <f t="shared" si="11"/>
        <v>0</v>
      </c>
      <c r="N122" s="43"/>
      <c r="O122" s="92"/>
      <c r="P122" s="150"/>
      <c r="Q122" s="156">
        <f t="shared" si="13"/>
        <v>0</v>
      </c>
      <c r="R122" s="161">
        <f t="shared" si="10"/>
        <v>0</v>
      </c>
      <c r="S122" s="15">
        <f>SUMIF(Accounts!A$10:A$84,C122,Accounts!A$10:A$84)</f>
        <v>0</v>
      </c>
      <c r="T122" s="15">
        <f t="shared" si="12"/>
        <v>0</v>
      </c>
      <c r="U122" s="15">
        <f t="shared" si="9"/>
        <v>0</v>
      </c>
    </row>
    <row r="123" spans="1:21">
      <c r="A123" s="56"/>
      <c r="B123" s="3"/>
      <c r="C123" s="216"/>
      <c r="D123" s="102"/>
      <c r="E123" s="102"/>
      <c r="F123" s="103"/>
      <c r="G123" s="131"/>
      <c r="H123" s="2"/>
      <c r="I123" s="107">
        <f>IF(F123="",SUMIF(Accounts!$A$10:$A$84,C123,Accounts!$D$10:$D$84),0)</f>
        <v>0</v>
      </c>
      <c r="J123" s="30">
        <f>IF(H123&lt;&gt;"",ROUND(H123*(1-F123-I123),2),IF(SETUP!$C$10&lt;&gt;"Y",0,IF(SUMIF(Accounts!A$10:A$84,C123,Accounts!Q$10:Q$84)=1,0,ROUND((D123-E123)*(1-F123-I123)/SETUP!$C$13,2))))</f>
        <v>0</v>
      </c>
      <c r="K123" s="14" t="str">
        <f>IF(SUM(C123:H123)=0,"",IF(T123=0,LOOKUP(C123,Accounts!$A$10:$A$84,Accounts!$B$10:$B$84),"Error!  Invalid Account Number"))</f>
        <v/>
      </c>
      <c r="L123" s="30">
        <f t="shared" si="8"/>
        <v>0</v>
      </c>
      <c r="M123" s="152">
        <f t="shared" si="11"/>
        <v>0</v>
      </c>
      <c r="N123" s="43"/>
      <c r="O123" s="92"/>
      <c r="P123" s="150"/>
      <c r="Q123" s="156">
        <f t="shared" si="13"/>
        <v>0</v>
      </c>
      <c r="R123" s="161">
        <f t="shared" si="10"/>
        <v>0</v>
      </c>
      <c r="S123" s="15">
        <f>SUMIF(Accounts!A$10:A$84,C123,Accounts!A$10:A$84)</f>
        <v>0</v>
      </c>
      <c r="T123" s="15">
        <f t="shared" si="12"/>
        <v>0</v>
      </c>
      <c r="U123" s="15">
        <f t="shared" si="9"/>
        <v>0</v>
      </c>
    </row>
    <row r="124" spans="1:21">
      <c r="A124" s="56"/>
      <c r="B124" s="3"/>
      <c r="C124" s="216"/>
      <c r="D124" s="102"/>
      <c r="E124" s="102"/>
      <c r="F124" s="103"/>
      <c r="G124" s="131"/>
      <c r="H124" s="2"/>
      <c r="I124" s="107">
        <f>IF(F124="",SUMIF(Accounts!$A$10:$A$84,C124,Accounts!$D$10:$D$84),0)</f>
        <v>0</v>
      </c>
      <c r="J124" s="30">
        <f>IF(H124&lt;&gt;"",ROUND(H124*(1-F124-I124),2),IF(SETUP!$C$10&lt;&gt;"Y",0,IF(SUMIF(Accounts!A$10:A$84,C124,Accounts!Q$10:Q$84)=1,0,ROUND((D124-E124)*(1-F124-I124)/SETUP!$C$13,2))))</f>
        <v>0</v>
      </c>
      <c r="K124" s="14" t="str">
        <f>IF(SUM(C124:H124)=0,"",IF(T124=0,LOOKUP(C124,Accounts!$A$10:$A$84,Accounts!$B$10:$B$84),"Error!  Invalid Account Number"))</f>
        <v/>
      </c>
      <c r="L124" s="30">
        <f t="shared" si="8"/>
        <v>0</v>
      </c>
      <c r="M124" s="152">
        <f t="shared" si="11"/>
        <v>0</v>
      </c>
      <c r="N124" s="43"/>
      <c r="O124" s="92"/>
      <c r="P124" s="150"/>
      <c r="Q124" s="156">
        <f t="shared" si="13"/>
        <v>0</v>
      </c>
      <c r="R124" s="161">
        <f t="shared" si="10"/>
        <v>0</v>
      </c>
      <c r="S124" s="15">
        <f>SUMIF(Accounts!A$10:A$84,C124,Accounts!A$10:A$84)</f>
        <v>0</v>
      </c>
      <c r="T124" s="15">
        <f t="shared" si="12"/>
        <v>0</v>
      </c>
      <c r="U124" s="15">
        <f t="shared" si="9"/>
        <v>0</v>
      </c>
    </row>
    <row r="125" spans="1:21">
      <c r="A125" s="56"/>
      <c r="B125" s="3"/>
      <c r="C125" s="216"/>
      <c r="D125" s="102"/>
      <c r="E125" s="102"/>
      <c r="F125" s="103"/>
      <c r="G125" s="131"/>
      <c r="H125" s="2"/>
      <c r="I125" s="107">
        <f>IF(F125="",SUMIF(Accounts!$A$10:$A$84,C125,Accounts!$D$10:$D$84),0)</f>
        <v>0</v>
      </c>
      <c r="J125" s="30">
        <f>IF(H125&lt;&gt;"",ROUND(H125*(1-F125-I125),2),IF(SETUP!$C$10&lt;&gt;"Y",0,IF(SUMIF(Accounts!A$10:A$84,C125,Accounts!Q$10:Q$84)=1,0,ROUND((D125-E125)*(1-F125-I125)/SETUP!$C$13,2))))</f>
        <v>0</v>
      </c>
      <c r="K125" s="14" t="str">
        <f>IF(SUM(C125:H125)=0,"",IF(T125=0,LOOKUP(C125,Accounts!$A$10:$A$84,Accounts!$B$10:$B$84),"Error!  Invalid Account Number"))</f>
        <v/>
      </c>
      <c r="L125" s="30">
        <f t="shared" si="8"/>
        <v>0</v>
      </c>
      <c r="M125" s="152">
        <f t="shared" si="11"/>
        <v>0</v>
      </c>
      <c r="N125" s="43"/>
      <c r="O125" s="92"/>
      <c r="P125" s="150"/>
      <c r="Q125" s="156">
        <f t="shared" si="13"/>
        <v>0</v>
      </c>
      <c r="R125" s="161">
        <f t="shared" si="10"/>
        <v>0</v>
      </c>
      <c r="S125" s="15">
        <f>SUMIF(Accounts!A$10:A$84,C125,Accounts!A$10:A$84)</f>
        <v>0</v>
      </c>
      <c r="T125" s="15">
        <f t="shared" si="12"/>
        <v>0</v>
      </c>
      <c r="U125" s="15">
        <f t="shared" si="9"/>
        <v>0</v>
      </c>
    </row>
    <row r="126" spans="1:21">
      <c r="A126" s="56"/>
      <c r="B126" s="3"/>
      <c r="C126" s="216"/>
      <c r="D126" s="102"/>
      <c r="E126" s="102"/>
      <c r="F126" s="103"/>
      <c r="G126" s="131"/>
      <c r="H126" s="2"/>
      <c r="I126" s="107">
        <f>IF(F126="",SUMIF(Accounts!$A$10:$A$84,C126,Accounts!$D$10:$D$84),0)</f>
        <v>0</v>
      </c>
      <c r="J126" s="30">
        <f>IF(H126&lt;&gt;"",ROUND(H126*(1-F126-I126),2),IF(SETUP!$C$10&lt;&gt;"Y",0,IF(SUMIF(Accounts!A$10:A$84,C126,Accounts!Q$10:Q$84)=1,0,ROUND((D126-E126)*(1-F126-I126)/SETUP!$C$13,2))))</f>
        <v>0</v>
      </c>
      <c r="K126" s="14" t="str">
        <f>IF(SUM(C126:H126)=0,"",IF(T126=0,LOOKUP(C126,Accounts!$A$10:$A$84,Accounts!$B$10:$B$84),"Error!  Invalid Account Number"))</f>
        <v/>
      </c>
      <c r="L126" s="30">
        <f t="shared" si="8"/>
        <v>0</v>
      </c>
      <c r="M126" s="152">
        <f t="shared" si="11"/>
        <v>0</v>
      </c>
      <c r="N126" s="43"/>
      <c r="O126" s="92"/>
      <c r="P126" s="150"/>
      <c r="Q126" s="156">
        <f t="shared" si="13"/>
        <v>0</v>
      </c>
      <c r="R126" s="161">
        <f t="shared" si="10"/>
        <v>0</v>
      </c>
      <c r="S126" s="15">
        <f>SUMIF(Accounts!A$10:A$84,C126,Accounts!A$10:A$84)</f>
        <v>0</v>
      </c>
      <c r="T126" s="15">
        <f t="shared" si="12"/>
        <v>0</v>
      </c>
      <c r="U126" s="15">
        <f t="shared" si="9"/>
        <v>0</v>
      </c>
    </row>
    <row r="127" spans="1:21">
      <c r="A127" s="56"/>
      <c r="B127" s="3"/>
      <c r="C127" s="216"/>
      <c r="D127" s="102"/>
      <c r="E127" s="102"/>
      <c r="F127" s="103"/>
      <c r="G127" s="131"/>
      <c r="H127" s="2"/>
      <c r="I127" s="107">
        <f>IF(F127="",SUMIF(Accounts!$A$10:$A$84,C127,Accounts!$D$10:$D$84),0)</f>
        <v>0</v>
      </c>
      <c r="J127" s="30">
        <f>IF(H127&lt;&gt;"",ROUND(H127*(1-F127-I127),2),IF(SETUP!$C$10&lt;&gt;"Y",0,IF(SUMIF(Accounts!A$10:A$84,C127,Accounts!Q$10:Q$84)=1,0,ROUND((D127-E127)*(1-F127-I127)/SETUP!$C$13,2))))</f>
        <v>0</v>
      </c>
      <c r="K127" s="14" t="str">
        <f>IF(SUM(C127:H127)=0,"",IF(T127=0,LOOKUP(C127,Accounts!$A$10:$A$84,Accounts!$B$10:$B$84),"Error!  Invalid Account Number"))</f>
        <v/>
      </c>
      <c r="L127" s="30">
        <f t="shared" si="8"/>
        <v>0</v>
      </c>
      <c r="M127" s="152">
        <f t="shared" si="11"/>
        <v>0</v>
      </c>
      <c r="N127" s="43"/>
      <c r="O127" s="92"/>
      <c r="P127" s="150"/>
      <c r="Q127" s="156">
        <f t="shared" si="13"/>
        <v>0</v>
      </c>
      <c r="R127" s="161">
        <f t="shared" si="10"/>
        <v>0</v>
      </c>
      <c r="S127" s="15">
        <f>SUMIF(Accounts!A$10:A$84,C127,Accounts!A$10:A$84)</f>
        <v>0</v>
      </c>
      <c r="T127" s="15">
        <f t="shared" si="12"/>
        <v>0</v>
      </c>
      <c r="U127" s="15">
        <f t="shared" si="9"/>
        <v>0</v>
      </c>
    </row>
    <row r="128" spans="1:21">
      <c r="A128" s="56"/>
      <c r="B128" s="3"/>
      <c r="C128" s="216"/>
      <c r="D128" s="102"/>
      <c r="E128" s="102"/>
      <c r="F128" s="103"/>
      <c r="G128" s="131"/>
      <c r="H128" s="2"/>
      <c r="I128" s="107">
        <f>IF(F128="",SUMIF(Accounts!$A$10:$A$84,C128,Accounts!$D$10:$D$84),0)</f>
        <v>0</v>
      </c>
      <c r="J128" s="30">
        <f>IF(H128&lt;&gt;"",ROUND(H128*(1-F128-I128),2),IF(SETUP!$C$10&lt;&gt;"Y",0,IF(SUMIF(Accounts!A$10:A$84,C128,Accounts!Q$10:Q$84)=1,0,ROUND((D128-E128)*(1-F128-I128)/SETUP!$C$13,2))))</f>
        <v>0</v>
      </c>
      <c r="K128" s="14" t="str">
        <f>IF(SUM(C128:H128)=0,"",IF(T128=0,LOOKUP(C128,Accounts!$A$10:$A$84,Accounts!$B$10:$B$84),"Error!  Invalid Account Number"))</f>
        <v/>
      </c>
      <c r="L128" s="30">
        <f t="shared" si="8"/>
        <v>0</v>
      </c>
      <c r="M128" s="152">
        <f t="shared" si="11"/>
        <v>0</v>
      </c>
      <c r="N128" s="43"/>
      <c r="O128" s="92"/>
      <c r="P128" s="150"/>
      <c r="Q128" s="156">
        <f t="shared" si="13"/>
        <v>0</v>
      </c>
      <c r="R128" s="161">
        <f t="shared" si="10"/>
        <v>0</v>
      </c>
      <c r="S128" s="15">
        <f>SUMIF(Accounts!A$10:A$84,C128,Accounts!A$10:A$84)</f>
        <v>0</v>
      </c>
      <c r="T128" s="15">
        <f t="shared" si="12"/>
        <v>0</v>
      </c>
      <c r="U128" s="15">
        <f t="shared" si="9"/>
        <v>0</v>
      </c>
    </row>
    <row r="129" spans="1:21">
      <c r="A129" s="56"/>
      <c r="B129" s="3"/>
      <c r="C129" s="216"/>
      <c r="D129" s="102"/>
      <c r="E129" s="102"/>
      <c r="F129" s="103"/>
      <c r="G129" s="131"/>
      <c r="H129" s="2"/>
      <c r="I129" s="107">
        <f>IF(F129="",SUMIF(Accounts!$A$10:$A$84,C129,Accounts!$D$10:$D$84),0)</f>
        <v>0</v>
      </c>
      <c r="J129" s="30">
        <f>IF(H129&lt;&gt;"",ROUND(H129*(1-F129-I129),2),IF(SETUP!$C$10&lt;&gt;"Y",0,IF(SUMIF(Accounts!A$10:A$84,C129,Accounts!Q$10:Q$84)=1,0,ROUND((D129-E129)*(1-F129-I129)/SETUP!$C$13,2))))</f>
        <v>0</v>
      </c>
      <c r="K129" s="14" t="str">
        <f>IF(SUM(C129:H129)=0,"",IF(T129=0,LOOKUP(C129,Accounts!$A$10:$A$84,Accounts!$B$10:$B$84),"Error!  Invalid Account Number"))</f>
        <v/>
      </c>
      <c r="L129" s="30">
        <f t="shared" si="8"/>
        <v>0</v>
      </c>
      <c r="M129" s="152">
        <f t="shared" si="11"/>
        <v>0</v>
      </c>
      <c r="N129" s="43"/>
      <c r="O129" s="92"/>
      <c r="P129" s="150"/>
      <c r="Q129" s="156">
        <f t="shared" si="13"/>
        <v>0</v>
      </c>
      <c r="R129" s="161">
        <f t="shared" si="10"/>
        <v>0</v>
      </c>
      <c r="S129" s="15">
        <f>SUMIF(Accounts!A$10:A$84,C129,Accounts!A$10:A$84)</f>
        <v>0</v>
      </c>
      <c r="T129" s="15">
        <f t="shared" si="12"/>
        <v>0</v>
      </c>
      <c r="U129" s="15">
        <f t="shared" si="9"/>
        <v>0</v>
      </c>
    </row>
    <row r="130" spans="1:21">
      <c r="A130" s="56"/>
      <c r="B130" s="3"/>
      <c r="C130" s="216"/>
      <c r="D130" s="102"/>
      <c r="E130" s="102"/>
      <c r="F130" s="103"/>
      <c r="G130" s="131"/>
      <c r="H130" s="2"/>
      <c r="I130" s="107">
        <f>IF(F130="",SUMIF(Accounts!$A$10:$A$84,C130,Accounts!$D$10:$D$84),0)</f>
        <v>0</v>
      </c>
      <c r="J130" s="30">
        <f>IF(H130&lt;&gt;"",ROUND(H130*(1-F130-I130),2),IF(SETUP!$C$10&lt;&gt;"Y",0,IF(SUMIF(Accounts!A$10:A$84,C130,Accounts!Q$10:Q$84)=1,0,ROUND((D130-E130)*(1-F130-I130)/SETUP!$C$13,2))))</f>
        <v>0</v>
      </c>
      <c r="K130" s="14" t="str">
        <f>IF(SUM(C130:H130)=0,"",IF(T130=0,LOOKUP(C130,Accounts!$A$10:$A$84,Accounts!$B$10:$B$84),"Error!  Invalid Account Number"))</f>
        <v/>
      </c>
      <c r="L130" s="30">
        <f t="shared" si="8"/>
        <v>0</v>
      </c>
      <c r="M130" s="152">
        <f t="shared" si="11"/>
        <v>0</v>
      </c>
      <c r="N130" s="43"/>
      <c r="O130" s="92"/>
      <c r="P130" s="150"/>
      <c r="Q130" s="156">
        <f t="shared" si="13"/>
        <v>0</v>
      </c>
      <c r="R130" s="161">
        <f t="shared" si="10"/>
        <v>0</v>
      </c>
      <c r="S130" s="15">
        <f>SUMIF(Accounts!A$10:A$84,C130,Accounts!A$10:A$84)</f>
        <v>0</v>
      </c>
      <c r="T130" s="15">
        <f t="shared" si="12"/>
        <v>0</v>
      </c>
      <c r="U130" s="15">
        <f t="shared" si="9"/>
        <v>0</v>
      </c>
    </row>
    <row r="131" spans="1:21">
      <c r="A131" s="56"/>
      <c r="B131" s="3"/>
      <c r="C131" s="216"/>
      <c r="D131" s="102"/>
      <c r="E131" s="102"/>
      <c r="F131" s="103"/>
      <c r="G131" s="131"/>
      <c r="H131" s="2"/>
      <c r="I131" s="107">
        <f>IF(F131="",SUMIF(Accounts!$A$10:$A$84,C131,Accounts!$D$10:$D$84),0)</f>
        <v>0</v>
      </c>
      <c r="J131" s="30">
        <f>IF(H131&lt;&gt;"",ROUND(H131*(1-F131-I131),2),IF(SETUP!$C$10&lt;&gt;"Y",0,IF(SUMIF(Accounts!A$10:A$84,C131,Accounts!Q$10:Q$84)=1,0,ROUND((D131-E131)*(1-F131-I131)/SETUP!$C$13,2))))</f>
        <v>0</v>
      </c>
      <c r="K131" s="14" t="str">
        <f>IF(SUM(C131:H131)=0,"",IF(T131=0,LOOKUP(C131,Accounts!$A$10:$A$84,Accounts!$B$10:$B$84),"Error!  Invalid Account Number"))</f>
        <v/>
      </c>
      <c r="L131" s="30">
        <f t="shared" si="8"/>
        <v>0</v>
      </c>
      <c r="M131" s="152">
        <f t="shared" si="11"/>
        <v>0</v>
      </c>
      <c r="N131" s="43"/>
      <c r="O131" s="92"/>
      <c r="P131" s="150"/>
      <c r="Q131" s="156">
        <f t="shared" si="13"/>
        <v>0</v>
      </c>
      <c r="R131" s="161">
        <f t="shared" si="10"/>
        <v>0</v>
      </c>
      <c r="S131" s="15">
        <f>SUMIF(Accounts!A$10:A$84,C131,Accounts!A$10:A$84)</f>
        <v>0</v>
      </c>
      <c r="T131" s="15">
        <f t="shared" si="12"/>
        <v>0</v>
      </c>
      <c r="U131" s="15">
        <f t="shared" si="9"/>
        <v>0</v>
      </c>
    </row>
    <row r="132" spans="1:21">
      <c r="A132" s="56"/>
      <c r="B132" s="3"/>
      <c r="C132" s="216"/>
      <c r="D132" s="102"/>
      <c r="E132" s="102"/>
      <c r="F132" s="103"/>
      <c r="G132" s="131"/>
      <c r="H132" s="2"/>
      <c r="I132" s="107">
        <f>IF(F132="",SUMIF(Accounts!$A$10:$A$84,C132,Accounts!$D$10:$D$84),0)</f>
        <v>0</v>
      </c>
      <c r="J132" s="30">
        <f>IF(H132&lt;&gt;"",ROUND(H132*(1-F132-I132),2),IF(SETUP!$C$10&lt;&gt;"Y",0,IF(SUMIF(Accounts!A$10:A$84,C132,Accounts!Q$10:Q$84)=1,0,ROUND((D132-E132)*(1-F132-I132)/SETUP!$C$13,2))))</f>
        <v>0</v>
      </c>
      <c r="K132" s="14" t="str">
        <f>IF(SUM(C132:H132)=0,"",IF(T132=0,LOOKUP(C132,Accounts!$A$10:$A$84,Accounts!$B$10:$B$84),"Error!  Invalid Account Number"))</f>
        <v/>
      </c>
      <c r="L132" s="30">
        <f t="shared" si="8"/>
        <v>0</v>
      </c>
      <c r="M132" s="152">
        <f t="shared" si="11"/>
        <v>0</v>
      </c>
      <c r="N132" s="43"/>
      <c r="O132" s="92"/>
      <c r="P132" s="150"/>
      <c r="Q132" s="156">
        <f t="shared" si="13"/>
        <v>0</v>
      </c>
      <c r="R132" s="161">
        <f t="shared" si="10"/>
        <v>0</v>
      </c>
      <c r="S132" s="15">
        <f>SUMIF(Accounts!A$10:A$84,C132,Accounts!A$10:A$84)</f>
        <v>0</v>
      </c>
      <c r="T132" s="15">
        <f t="shared" si="12"/>
        <v>0</v>
      </c>
      <c r="U132" s="15">
        <f t="shared" si="9"/>
        <v>0</v>
      </c>
    </row>
    <row r="133" spans="1:21">
      <c r="A133" s="56"/>
      <c r="B133" s="3"/>
      <c r="C133" s="216"/>
      <c r="D133" s="102"/>
      <c r="E133" s="102"/>
      <c r="F133" s="103"/>
      <c r="G133" s="131"/>
      <c r="H133" s="2"/>
      <c r="I133" s="107">
        <f>IF(F133="",SUMIF(Accounts!$A$10:$A$84,C133,Accounts!$D$10:$D$84),0)</f>
        <v>0</v>
      </c>
      <c r="J133" s="30">
        <f>IF(H133&lt;&gt;"",ROUND(H133*(1-F133-I133),2),IF(SETUP!$C$10&lt;&gt;"Y",0,IF(SUMIF(Accounts!A$10:A$84,C133,Accounts!Q$10:Q$84)=1,0,ROUND((D133-E133)*(1-F133-I133)/SETUP!$C$13,2))))</f>
        <v>0</v>
      </c>
      <c r="K133" s="14" t="str">
        <f>IF(SUM(C133:H133)=0,"",IF(T133=0,LOOKUP(C133,Accounts!$A$10:$A$84,Accounts!$B$10:$B$84),"Error!  Invalid Account Number"))</f>
        <v/>
      </c>
      <c r="L133" s="30">
        <f t="shared" si="8"/>
        <v>0</v>
      </c>
      <c r="M133" s="152">
        <f t="shared" si="11"/>
        <v>0</v>
      </c>
      <c r="N133" s="43"/>
      <c r="O133" s="92"/>
      <c r="P133" s="150"/>
      <c r="Q133" s="156">
        <f t="shared" si="13"/>
        <v>0</v>
      </c>
      <c r="R133" s="161">
        <f t="shared" si="10"/>
        <v>0</v>
      </c>
      <c r="S133" s="15">
        <f>SUMIF(Accounts!A$10:A$84,C133,Accounts!A$10:A$84)</f>
        <v>0</v>
      </c>
      <c r="T133" s="15">
        <f t="shared" si="12"/>
        <v>0</v>
      </c>
      <c r="U133" s="15">
        <f t="shared" si="9"/>
        <v>0</v>
      </c>
    </row>
    <row r="134" spans="1:21">
      <c r="A134" s="56"/>
      <c r="B134" s="3"/>
      <c r="C134" s="216"/>
      <c r="D134" s="102"/>
      <c r="E134" s="102"/>
      <c r="F134" s="103"/>
      <c r="G134" s="131"/>
      <c r="H134" s="2"/>
      <c r="I134" s="107">
        <f>IF(F134="",SUMIF(Accounts!$A$10:$A$84,C134,Accounts!$D$10:$D$84),0)</f>
        <v>0</v>
      </c>
      <c r="J134" s="30">
        <f>IF(H134&lt;&gt;"",ROUND(H134*(1-F134-I134),2),IF(SETUP!$C$10&lt;&gt;"Y",0,IF(SUMIF(Accounts!A$10:A$84,C134,Accounts!Q$10:Q$84)=1,0,ROUND((D134-E134)*(1-F134-I134)/SETUP!$C$13,2))))</f>
        <v>0</v>
      </c>
      <c r="K134" s="14" t="str">
        <f>IF(SUM(C134:H134)=0,"",IF(T134=0,LOOKUP(C134,Accounts!$A$10:$A$84,Accounts!$B$10:$B$84),"Error!  Invalid Account Number"))</f>
        <v/>
      </c>
      <c r="L134" s="30">
        <f t="shared" si="8"/>
        <v>0</v>
      </c>
      <c r="M134" s="152">
        <f t="shared" si="11"/>
        <v>0</v>
      </c>
      <c r="N134" s="43"/>
      <c r="O134" s="92"/>
      <c r="P134" s="150"/>
      <c r="Q134" s="156">
        <f t="shared" si="13"/>
        <v>0</v>
      </c>
      <c r="R134" s="161">
        <f t="shared" si="10"/>
        <v>0</v>
      </c>
      <c r="S134" s="15">
        <f>SUMIF(Accounts!A$10:A$84,C134,Accounts!A$10:A$84)</f>
        <v>0</v>
      </c>
      <c r="T134" s="15">
        <f t="shared" si="12"/>
        <v>0</v>
      </c>
      <c r="U134" s="15">
        <f t="shared" si="9"/>
        <v>0</v>
      </c>
    </row>
    <row r="135" spans="1:21">
      <c r="A135" s="56"/>
      <c r="B135" s="3"/>
      <c r="C135" s="216"/>
      <c r="D135" s="102"/>
      <c r="E135" s="102"/>
      <c r="F135" s="103"/>
      <c r="G135" s="131"/>
      <c r="H135" s="2"/>
      <c r="I135" s="107">
        <f>IF(F135="",SUMIF(Accounts!$A$10:$A$84,C135,Accounts!$D$10:$D$84),0)</f>
        <v>0</v>
      </c>
      <c r="J135" s="30">
        <f>IF(H135&lt;&gt;"",ROUND(H135*(1-F135-I135),2),IF(SETUP!$C$10&lt;&gt;"Y",0,IF(SUMIF(Accounts!A$10:A$84,C135,Accounts!Q$10:Q$84)=1,0,ROUND((D135-E135)*(1-F135-I135)/SETUP!$C$13,2))))</f>
        <v>0</v>
      </c>
      <c r="K135" s="14" t="str">
        <f>IF(SUM(C135:H135)=0,"",IF(T135=0,LOOKUP(C135,Accounts!$A$10:$A$84,Accounts!$B$10:$B$84),"Error!  Invalid Account Number"))</f>
        <v/>
      </c>
      <c r="L135" s="30">
        <f t="shared" si="8"/>
        <v>0</v>
      </c>
      <c r="M135" s="152">
        <f t="shared" si="11"/>
        <v>0</v>
      </c>
      <c r="N135" s="43"/>
      <c r="O135" s="92"/>
      <c r="P135" s="150"/>
      <c r="Q135" s="156">
        <f t="shared" si="13"/>
        <v>0</v>
      </c>
      <c r="R135" s="161">
        <f t="shared" si="10"/>
        <v>0</v>
      </c>
      <c r="S135" s="15">
        <f>SUMIF(Accounts!A$10:A$84,C135,Accounts!A$10:A$84)</f>
        <v>0</v>
      </c>
      <c r="T135" s="15">
        <f t="shared" si="12"/>
        <v>0</v>
      </c>
      <c r="U135" s="15">
        <f t="shared" si="9"/>
        <v>0</v>
      </c>
    </row>
    <row r="136" spans="1:21">
      <c r="A136" s="56"/>
      <c r="B136" s="3"/>
      <c r="C136" s="216"/>
      <c r="D136" s="102"/>
      <c r="E136" s="102"/>
      <c r="F136" s="103"/>
      <c r="G136" s="131"/>
      <c r="H136" s="2"/>
      <c r="I136" s="107">
        <f>IF(F136="",SUMIF(Accounts!$A$10:$A$84,C136,Accounts!$D$10:$D$84),0)</f>
        <v>0</v>
      </c>
      <c r="J136" s="30">
        <f>IF(H136&lt;&gt;"",ROUND(H136*(1-F136-I136),2),IF(SETUP!$C$10&lt;&gt;"Y",0,IF(SUMIF(Accounts!A$10:A$84,C136,Accounts!Q$10:Q$84)=1,0,ROUND((D136-E136)*(1-F136-I136)/SETUP!$C$13,2))))</f>
        <v>0</v>
      </c>
      <c r="K136" s="14" t="str">
        <f>IF(SUM(C136:H136)=0,"",IF(T136=0,LOOKUP(C136,Accounts!$A$10:$A$84,Accounts!$B$10:$B$84),"Error!  Invalid Account Number"))</f>
        <v/>
      </c>
      <c r="L136" s="30">
        <f t="shared" ref="L136:L199" si="14">D136-E136-J136-M136</f>
        <v>0</v>
      </c>
      <c r="M136" s="152">
        <f t="shared" si="11"/>
        <v>0</v>
      </c>
      <c r="N136" s="43"/>
      <c r="O136" s="92"/>
      <c r="P136" s="150"/>
      <c r="Q136" s="156">
        <f t="shared" si="13"/>
        <v>0</v>
      </c>
      <c r="R136" s="161">
        <f t="shared" si="10"/>
        <v>0</v>
      </c>
      <c r="S136" s="15">
        <f>SUMIF(Accounts!A$10:A$84,C136,Accounts!A$10:A$84)</f>
        <v>0</v>
      </c>
      <c r="T136" s="15">
        <f t="shared" si="12"/>
        <v>0</v>
      </c>
      <c r="U136" s="15">
        <f t="shared" ref="U136:U199" si="15">IF(OR(AND(D136-E136&lt;0,J136&gt;0),AND(D136-E136&gt;0,J136&lt;0)),1,0)</f>
        <v>0</v>
      </c>
    </row>
    <row r="137" spans="1:21">
      <c r="A137" s="56"/>
      <c r="B137" s="3"/>
      <c r="C137" s="216"/>
      <c r="D137" s="102"/>
      <c r="E137" s="102"/>
      <c r="F137" s="103"/>
      <c r="G137" s="131"/>
      <c r="H137" s="2"/>
      <c r="I137" s="107">
        <f>IF(F137="",SUMIF(Accounts!$A$10:$A$84,C137,Accounts!$D$10:$D$84),0)</f>
        <v>0</v>
      </c>
      <c r="J137" s="30">
        <f>IF(H137&lt;&gt;"",ROUND(H137*(1-F137-I137),2),IF(SETUP!$C$10&lt;&gt;"Y",0,IF(SUMIF(Accounts!A$10:A$84,C137,Accounts!Q$10:Q$84)=1,0,ROUND((D137-E137)*(1-F137-I137)/SETUP!$C$13,2))))</f>
        <v>0</v>
      </c>
      <c r="K137" s="14" t="str">
        <f>IF(SUM(C137:H137)=0,"",IF(T137=0,LOOKUP(C137,Accounts!$A$10:$A$84,Accounts!$B$10:$B$84),"Error!  Invalid Account Number"))</f>
        <v/>
      </c>
      <c r="L137" s="30">
        <f t="shared" si="14"/>
        <v>0</v>
      </c>
      <c r="M137" s="152">
        <f t="shared" si="11"/>
        <v>0</v>
      </c>
      <c r="N137" s="43"/>
      <c r="O137" s="92"/>
      <c r="P137" s="150"/>
      <c r="Q137" s="156">
        <f t="shared" si="13"/>
        <v>0</v>
      </c>
      <c r="R137" s="161">
        <f t="shared" ref="R137:R200" si="16">J137+Q137</f>
        <v>0</v>
      </c>
      <c r="S137" s="15">
        <f>SUMIF(Accounts!A$10:A$84,C137,Accounts!A$10:A$84)</f>
        <v>0</v>
      </c>
      <c r="T137" s="15">
        <f t="shared" si="12"/>
        <v>0</v>
      </c>
      <c r="U137" s="15">
        <f t="shared" si="15"/>
        <v>0</v>
      </c>
    </row>
    <row r="138" spans="1:21">
      <c r="A138" s="56"/>
      <c r="B138" s="3"/>
      <c r="C138" s="216"/>
      <c r="D138" s="102"/>
      <c r="E138" s="102"/>
      <c r="F138" s="103"/>
      <c r="G138" s="131"/>
      <c r="H138" s="2"/>
      <c r="I138" s="107">
        <f>IF(F138="",SUMIF(Accounts!$A$10:$A$84,C138,Accounts!$D$10:$D$84),0)</f>
        <v>0</v>
      </c>
      <c r="J138" s="30">
        <f>IF(H138&lt;&gt;"",ROUND(H138*(1-F138-I138),2),IF(SETUP!$C$10&lt;&gt;"Y",0,IF(SUMIF(Accounts!A$10:A$84,C138,Accounts!Q$10:Q$84)=1,0,ROUND((D138-E138)*(1-F138-I138)/SETUP!$C$13,2))))</f>
        <v>0</v>
      </c>
      <c r="K138" s="14" t="str">
        <f>IF(SUM(C138:H138)=0,"",IF(T138=0,LOOKUP(C138,Accounts!$A$10:$A$84,Accounts!$B$10:$B$84),"Error!  Invalid Account Number"))</f>
        <v/>
      </c>
      <c r="L138" s="30">
        <f t="shared" si="14"/>
        <v>0</v>
      </c>
      <c r="M138" s="152">
        <f t="shared" ref="M138:M201" si="17">ROUND((D138-E138)*(F138+I138),2)</f>
        <v>0</v>
      </c>
      <c r="N138" s="43"/>
      <c r="O138" s="92"/>
      <c r="P138" s="150"/>
      <c r="Q138" s="156">
        <f t="shared" si="13"/>
        <v>0</v>
      </c>
      <c r="R138" s="161">
        <f t="shared" si="16"/>
        <v>0</v>
      </c>
      <c r="S138" s="15">
        <f>SUMIF(Accounts!A$10:A$84,C138,Accounts!A$10:A$84)</f>
        <v>0</v>
      </c>
      <c r="T138" s="15">
        <f t="shared" ref="T138:T201" si="18">IF(AND(SUM(D138:H138)&lt;&gt;0,C138=0),1,IF(S138=C138,0,1))</f>
        <v>0</v>
      </c>
      <c r="U138" s="15">
        <f t="shared" si="15"/>
        <v>0</v>
      </c>
    </row>
    <row r="139" spans="1:21">
      <c r="A139" s="56"/>
      <c r="B139" s="3"/>
      <c r="C139" s="216"/>
      <c r="D139" s="102"/>
      <c r="E139" s="102"/>
      <c r="F139" s="103"/>
      <c r="G139" s="131"/>
      <c r="H139" s="2"/>
      <c r="I139" s="107">
        <f>IF(F139="",SUMIF(Accounts!$A$10:$A$84,C139,Accounts!$D$10:$D$84),0)</f>
        <v>0</v>
      </c>
      <c r="J139" s="30">
        <f>IF(H139&lt;&gt;"",ROUND(H139*(1-F139-I139),2),IF(SETUP!$C$10&lt;&gt;"Y",0,IF(SUMIF(Accounts!A$10:A$84,C139,Accounts!Q$10:Q$84)=1,0,ROUND((D139-E139)*(1-F139-I139)/SETUP!$C$13,2))))</f>
        <v>0</v>
      </c>
      <c r="K139" s="14" t="str">
        <f>IF(SUM(C139:H139)=0,"",IF(T139=0,LOOKUP(C139,Accounts!$A$10:$A$84,Accounts!$B$10:$B$84),"Error!  Invalid Account Number"))</f>
        <v/>
      </c>
      <c r="L139" s="30">
        <f t="shared" si="14"/>
        <v>0</v>
      </c>
      <c r="M139" s="152">
        <f t="shared" si="17"/>
        <v>0</v>
      </c>
      <c r="N139" s="43"/>
      <c r="O139" s="92"/>
      <c r="P139" s="150"/>
      <c r="Q139" s="156">
        <f t="shared" ref="Q139:Q202" si="19">IF(AND(C139&gt;=101,C139&lt;=120),-J139,0)</f>
        <v>0</v>
      </c>
      <c r="R139" s="161">
        <f t="shared" si="16"/>
        <v>0</v>
      </c>
      <c r="S139" s="15">
        <f>SUMIF(Accounts!A$10:A$84,C139,Accounts!A$10:A$84)</f>
        <v>0</v>
      </c>
      <c r="T139" s="15">
        <f t="shared" si="18"/>
        <v>0</v>
      </c>
      <c r="U139" s="15">
        <f t="shared" si="15"/>
        <v>0</v>
      </c>
    </row>
    <row r="140" spans="1:21">
      <c r="A140" s="56"/>
      <c r="B140" s="3"/>
      <c r="C140" s="216"/>
      <c r="D140" s="102"/>
      <c r="E140" s="102"/>
      <c r="F140" s="103"/>
      <c r="G140" s="131"/>
      <c r="H140" s="2"/>
      <c r="I140" s="107">
        <f>IF(F140="",SUMIF(Accounts!$A$10:$A$84,C140,Accounts!$D$10:$D$84),0)</f>
        <v>0</v>
      </c>
      <c r="J140" s="30">
        <f>IF(H140&lt;&gt;"",ROUND(H140*(1-F140-I140),2),IF(SETUP!$C$10&lt;&gt;"Y",0,IF(SUMIF(Accounts!A$10:A$84,C140,Accounts!Q$10:Q$84)=1,0,ROUND((D140-E140)*(1-F140-I140)/SETUP!$C$13,2))))</f>
        <v>0</v>
      </c>
      <c r="K140" s="14" t="str">
        <f>IF(SUM(C140:H140)=0,"",IF(T140=0,LOOKUP(C140,Accounts!$A$10:$A$84,Accounts!$B$10:$B$84),"Error!  Invalid Account Number"))</f>
        <v/>
      </c>
      <c r="L140" s="30">
        <f t="shared" si="14"/>
        <v>0</v>
      </c>
      <c r="M140" s="152">
        <f t="shared" si="17"/>
        <v>0</v>
      </c>
      <c r="N140" s="43"/>
      <c r="O140" s="92"/>
      <c r="P140" s="150"/>
      <c r="Q140" s="156">
        <f t="shared" si="19"/>
        <v>0</v>
      </c>
      <c r="R140" s="161">
        <f t="shared" si="16"/>
        <v>0</v>
      </c>
      <c r="S140" s="15">
        <f>SUMIF(Accounts!A$10:A$84,C140,Accounts!A$10:A$84)</f>
        <v>0</v>
      </c>
      <c r="T140" s="15">
        <f t="shared" si="18"/>
        <v>0</v>
      </c>
      <c r="U140" s="15">
        <f t="shared" si="15"/>
        <v>0</v>
      </c>
    </row>
    <row r="141" spans="1:21">
      <c r="A141" s="56"/>
      <c r="B141" s="3"/>
      <c r="C141" s="216"/>
      <c r="D141" s="102"/>
      <c r="E141" s="102"/>
      <c r="F141" s="103"/>
      <c r="G141" s="131"/>
      <c r="H141" s="2"/>
      <c r="I141" s="107">
        <f>IF(F141="",SUMIF(Accounts!$A$10:$A$84,C141,Accounts!$D$10:$D$84),0)</f>
        <v>0</v>
      </c>
      <c r="J141" s="30">
        <f>IF(H141&lt;&gt;"",ROUND(H141*(1-F141-I141),2),IF(SETUP!$C$10&lt;&gt;"Y",0,IF(SUMIF(Accounts!A$10:A$84,C141,Accounts!Q$10:Q$84)=1,0,ROUND((D141-E141)*(1-F141-I141)/SETUP!$C$13,2))))</f>
        <v>0</v>
      </c>
      <c r="K141" s="14" t="str">
        <f>IF(SUM(C141:H141)=0,"",IF(T141=0,LOOKUP(C141,Accounts!$A$10:$A$84,Accounts!$B$10:$B$84),"Error!  Invalid Account Number"))</f>
        <v/>
      </c>
      <c r="L141" s="30">
        <f t="shared" si="14"/>
        <v>0</v>
      </c>
      <c r="M141" s="152">
        <f t="shared" si="17"/>
        <v>0</v>
      </c>
      <c r="N141" s="43"/>
      <c r="O141" s="92"/>
      <c r="P141" s="150"/>
      <c r="Q141" s="156">
        <f t="shared" si="19"/>
        <v>0</v>
      </c>
      <c r="R141" s="161">
        <f t="shared" si="16"/>
        <v>0</v>
      </c>
      <c r="S141" s="15">
        <f>SUMIF(Accounts!A$10:A$84,C141,Accounts!A$10:A$84)</f>
        <v>0</v>
      </c>
      <c r="T141" s="15">
        <f t="shared" si="18"/>
        <v>0</v>
      </c>
      <c r="U141" s="15">
        <f t="shared" si="15"/>
        <v>0</v>
      </c>
    </row>
    <row r="142" spans="1:21">
      <c r="A142" s="56"/>
      <c r="B142" s="3"/>
      <c r="C142" s="216"/>
      <c r="D142" s="102"/>
      <c r="E142" s="102"/>
      <c r="F142" s="103"/>
      <c r="G142" s="131"/>
      <c r="H142" s="2"/>
      <c r="I142" s="107">
        <f>IF(F142="",SUMIF(Accounts!$A$10:$A$84,C142,Accounts!$D$10:$D$84),0)</f>
        <v>0</v>
      </c>
      <c r="J142" s="30">
        <f>IF(H142&lt;&gt;"",ROUND(H142*(1-F142-I142),2),IF(SETUP!$C$10&lt;&gt;"Y",0,IF(SUMIF(Accounts!A$10:A$84,C142,Accounts!Q$10:Q$84)=1,0,ROUND((D142-E142)*(1-F142-I142)/SETUP!$C$13,2))))</f>
        <v>0</v>
      </c>
      <c r="K142" s="14" t="str">
        <f>IF(SUM(C142:H142)=0,"",IF(T142=0,LOOKUP(C142,Accounts!$A$10:$A$84,Accounts!$B$10:$B$84),"Error!  Invalid Account Number"))</f>
        <v/>
      </c>
      <c r="L142" s="30">
        <f t="shared" si="14"/>
        <v>0</v>
      </c>
      <c r="M142" s="152">
        <f t="shared" si="17"/>
        <v>0</v>
      </c>
      <c r="N142" s="43"/>
      <c r="O142" s="92"/>
      <c r="P142" s="150"/>
      <c r="Q142" s="156">
        <f t="shared" si="19"/>
        <v>0</v>
      </c>
      <c r="R142" s="161">
        <f t="shared" si="16"/>
        <v>0</v>
      </c>
      <c r="S142" s="15">
        <f>SUMIF(Accounts!A$10:A$84,C142,Accounts!A$10:A$84)</f>
        <v>0</v>
      </c>
      <c r="T142" s="15">
        <f t="shared" si="18"/>
        <v>0</v>
      </c>
      <c r="U142" s="15">
        <f t="shared" si="15"/>
        <v>0</v>
      </c>
    </row>
    <row r="143" spans="1:21">
      <c r="A143" s="56"/>
      <c r="B143" s="3"/>
      <c r="C143" s="216"/>
      <c r="D143" s="102"/>
      <c r="E143" s="102"/>
      <c r="F143" s="103"/>
      <c r="G143" s="131"/>
      <c r="H143" s="2"/>
      <c r="I143" s="107">
        <f>IF(F143="",SUMIF(Accounts!$A$10:$A$84,C143,Accounts!$D$10:$D$84),0)</f>
        <v>0</v>
      </c>
      <c r="J143" s="30">
        <f>IF(H143&lt;&gt;"",ROUND(H143*(1-F143-I143),2),IF(SETUP!$C$10&lt;&gt;"Y",0,IF(SUMIF(Accounts!A$10:A$84,C143,Accounts!Q$10:Q$84)=1,0,ROUND((D143-E143)*(1-F143-I143)/SETUP!$C$13,2))))</f>
        <v>0</v>
      </c>
      <c r="K143" s="14" t="str">
        <f>IF(SUM(C143:H143)=0,"",IF(T143=0,LOOKUP(C143,Accounts!$A$10:$A$84,Accounts!$B$10:$B$84),"Error!  Invalid Account Number"))</f>
        <v/>
      </c>
      <c r="L143" s="30">
        <f t="shared" si="14"/>
        <v>0</v>
      </c>
      <c r="M143" s="152">
        <f t="shared" si="17"/>
        <v>0</v>
      </c>
      <c r="N143" s="43"/>
      <c r="O143" s="92"/>
      <c r="P143" s="150"/>
      <c r="Q143" s="156">
        <f t="shared" si="19"/>
        <v>0</v>
      </c>
      <c r="R143" s="161">
        <f t="shared" si="16"/>
        <v>0</v>
      </c>
      <c r="S143" s="15">
        <f>SUMIF(Accounts!A$10:A$84,C143,Accounts!A$10:A$84)</f>
        <v>0</v>
      </c>
      <c r="T143" s="15">
        <f t="shared" si="18"/>
        <v>0</v>
      </c>
      <c r="U143" s="15">
        <f t="shared" si="15"/>
        <v>0</v>
      </c>
    </row>
    <row r="144" spans="1:21">
      <c r="A144" s="56"/>
      <c r="B144" s="3"/>
      <c r="C144" s="216"/>
      <c r="D144" s="102"/>
      <c r="E144" s="102"/>
      <c r="F144" s="103"/>
      <c r="G144" s="131"/>
      <c r="H144" s="2"/>
      <c r="I144" s="107">
        <f>IF(F144="",SUMIF(Accounts!$A$10:$A$84,C144,Accounts!$D$10:$D$84),0)</f>
        <v>0</v>
      </c>
      <c r="J144" s="30">
        <f>IF(H144&lt;&gt;"",ROUND(H144*(1-F144-I144),2),IF(SETUP!$C$10&lt;&gt;"Y",0,IF(SUMIF(Accounts!A$10:A$84,C144,Accounts!Q$10:Q$84)=1,0,ROUND((D144-E144)*(1-F144-I144)/SETUP!$C$13,2))))</f>
        <v>0</v>
      </c>
      <c r="K144" s="14" t="str">
        <f>IF(SUM(C144:H144)=0,"",IF(T144=0,LOOKUP(C144,Accounts!$A$10:$A$84,Accounts!$B$10:$B$84),"Error!  Invalid Account Number"))</f>
        <v/>
      </c>
      <c r="L144" s="30">
        <f t="shared" si="14"/>
        <v>0</v>
      </c>
      <c r="M144" s="152">
        <f t="shared" si="17"/>
        <v>0</v>
      </c>
      <c r="N144" s="43"/>
      <c r="O144" s="92"/>
      <c r="P144" s="150"/>
      <c r="Q144" s="156">
        <f t="shared" si="19"/>
        <v>0</v>
      </c>
      <c r="R144" s="161">
        <f t="shared" si="16"/>
        <v>0</v>
      </c>
      <c r="S144" s="15">
        <f>SUMIF(Accounts!A$10:A$84,C144,Accounts!A$10:A$84)</f>
        <v>0</v>
      </c>
      <c r="T144" s="15">
        <f t="shared" si="18"/>
        <v>0</v>
      </c>
      <c r="U144" s="15">
        <f t="shared" si="15"/>
        <v>0</v>
      </c>
    </row>
    <row r="145" spans="1:21">
      <c r="A145" s="56"/>
      <c r="B145" s="3"/>
      <c r="C145" s="216"/>
      <c r="D145" s="102"/>
      <c r="E145" s="102"/>
      <c r="F145" s="103"/>
      <c r="G145" s="131"/>
      <c r="H145" s="2"/>
      <c r="I145" s="107">
        <f>IF(F145="",SUMIF(Accounts!$A$10:$A$84,C145,Accounts!$D$10:$D$84),0)</f>
        <v>0</v>
      </c>
      <c r="J145" s="30">
        <f>IF(H145&lt;&gt;"",ROUND(H145*(1-F145-I145),2),IF(SETUP!$C$10&lt;&gt;"Y",0,IF(SUMIF(Accounts!A$10:A$84,C145,Accounts!Q$10:Q$84)=1,0,ROUND((D145-E145)*(1-F145-I145)/SETUP!$C$13,2))))</f>
        <v>0</v>
      </c>
      <c r="K145" s="14" t="str">
        <f>IF(SUM(C145:H145)=0,"",IF(T145=0,LOOKUP(C145,Accounts!$A$10:$A$84,Accounts!$B$10:$B$84),"Error!  Invalid Account Number"))</f>
        <v/>
      </c>
      <c r="L145" s="30">
        <f t="shared" si="14"/>
        <v>0</v>
      </c>
      <c r="M145" s="152">
        <f t="shared" si="17"/>
        <v>0</v>
      </c>
      <c r="N145" s="43"/>
      <c r="O145" s="92"/>
      <c r="P145" s="150"/>
      <c r="Q145" s="156">
        <f t="shared" si="19"/>
        <v>0</v>
      </c>
      <c r="R145" s="161">
        <f t="shared" si="16"/>
        <v>0</v>
      </c>
      <c r="S145" s="15">
        <f>SUMIF(Accounts!A$10:A$84,C145,Accounts!A$10:A$84)</f>
        <v>0</v>
      </c>
      <c r="T145" s="15">
        <f t="shared" si="18"/>
        <v>0</v>
      </c>
      <c r="U145" s="15">
        <f t="shared" si="15"/>
        <v>0</v>
      </c>
    </row>
    <row r="146" spans="1:21">
      <c r="A146" s="56"/>
      <c r="B146" s="3"/>
      <c r="C146" s="216"/>
      <c r="D146" s="102"/>
      <c r="E146" s="102"/>
      <c r="F146" s="103"/>
      <c r="G146" s="131"/>
      <c r="H146" s="2"/>
      <c r="I146" s="107">
        <f>IF(F146="",SUMIF(Accounts!$A$10:$A$84,C146,Accounts!$D$10:$D$84),0)</f>
        <v>0</v>
      </c>
      <c r="J146" s="30">
        <f>IF(H146&lt;&gt;"",ROUND(H146*(1-F146-I146),2),IF(SETUP!$C$10&lt;&gt;"Y",0,IF(SUMIF(Accounts!A$10:A$84,C146,Accounts!Q$10:Q$84)=1,0,ROUND((D146-E146)*(1-F146-I146)/SETUP!$C$13,2))))</f>
        <v>0</v>
      </c>
      <c r="K146" s="14" t="str">
        <f>IF(SUM(C146:H146)=0,"",IF(T146=0,LOOKUP(C146,Accounts!$A$10:$A$84,Accounts!$B$10:$B$84),"Error!  Invalid Account Number"))</f>
        <v/>
      </c>
      <c r="L146" s="30">
        <f t="shared" si="14"/>
        <v>0</v>
      </c>
      <c r="M146" s="152">
        <f t="shared" si="17"/>
        <v>0</v>
      </c>
      <c r="N146" s="43"/>
      <c r="O146" s="92"/>
      <c r="P146" s="150"/>
      <c r="Q146" s="156">
        <f t="shared" si="19"/>
        <v>0</v>
      </c>
      <c r="R146" s="161">
        <f t="shared" si="16"/>
        <v>0</v>
      </c>
      <c r="S146" s="15">
        <f>SUMIF(Accounts!A$10:A$84,C146,Accounts!A$10:A$84)</f>
        <v>0</v>
      </c>
      <c r="T146" s="15">
        <f t="shared" si="18"/>
        <v>0</v>
      </c>
      <c r="U146" s="15">
        <f t="shared" si="15"/>
        <v>0</v>
      </c>
    </row>
    <row r="147" spans="1:21">
      <c r="A147" s="56"/>
      <c r="B147" s="3"/>
      <c r="C147" s="216"/>
      <c r="D147" s="102"/>
      <c r="E147" s="102"/>
      <c r="F147" s="103"/>
      <c r="G147" s="131"/>
      <c r="H147" s="2"/>
      <c r="I147" s="107">
        <f>IF(F147="",SUMIF(Accounts!$A$10:$A$84,C147,Accounts!$D$10:$D$84),0)</f>
        <v>0</v>
      </c>
      <c r="J147" s="30">
        <f>IF(H147&lt;&gt;"",ROUND(H147*(1-F147-I147),2),IF(SETUP!$C$10&lt;&gt;"Y",0,IF(SUMIF(Accounts!A$10:A$84,C147,Accounts!Q$10:Q$84)=1,0,ROUND((D147-E147)*(1-F147-I147)/SETUP!$C$13,2))))</f>
        <v>0</v>
      </c>
      <c r="K147" s="14" t="str">
        <f>IF(SUM(C147:H147)=0,"",IF(T147=0,LOOKUP(C147,Accounts!$A$10:$A$84,Accounts!$B$10:$B$84),"Error!  Invalid Account Number"))</f>
        <v/>
      </c>
      <c r="L147" s="30">
        <f t="shared" si="14"/>
        <v>0</v>
      </c>
      <c r="M147" s="152">
        <f t="shared" si="17"/>
        <v>0</v>
      </c>
      <c r="N147" s="43"/>
      <c r="O147" s="92"/>
      <c r="P147" s="150"/>
      <c r="Q147" s="156">
        <f t="shared" si="19"/>
        <v>0</v>
      </c>
      <c r="R147" s="161">
        <f t="shared" si="16"/>
        <v>0</v>
      </c>
      <c r="S147" s="15">
        <f>SUMIF(Accounts!A$10:A$84,C147,Accounts!A$10:A$84)</f>
        <v>0</v>
      </c>
      <c r="T147" s="15">
        <f t="shared" si="18"/>
        <v>0</v>
      </c>
      <c r="U147" s="15">
        <f t="shared" si="15"/>
        <v>0</v>
      </c>
    </row>
    <row r="148" spans="1:21">
      <c r="A148" s="56"/>
      <c r="B148" s="3"/>
      <c r="C148" s="216"/>
      <c r="D148" s="102"/>
      <c r="E148" s="102"/>
      <c r="F148" s="103"/>
      <c r="G148" s="131"/>
      <c r="H148" s="2"/>
      <c r="I148" s="107">
        <f>IF(F148="",SUMIF(Accounts!$A$10:$A$84,C148,Accounts!$D$10:$D$84),0)</f>
        <v>0</v>
      </c>
      <c r="J148" s="30">
        <f>IF(H148&lt;&gt;"",ROUND(H148*(1-F148-I148),2),IF(SETUP!$C$10&lt;&gt;"Y",0,IF(SUMIF(Accounts!A$10:A$84,C148,Accounts!Q$10:Q$84)=1,0,ROUND((D148-E148)*(1-F148-I148)/SETUP!$C$13,2))))</f>
        <v>0</v>
      </c>
      <c r="K148" s="14" t="str">
        <f>IF(SUM(C148:H148)=0,"",IF(T148=0,LOOKUP(C148,Accounts!$A$10:$A$84,Accounts!$B$10:$B$84),"Error!  Invalid Account Number"))</f>
        <v/>
      </c>
      <c r="L148" s="30">
        <f t="shared" si="14"/>
        <v>0</v>
      </c>
      <c r="M148" s="152">
        <f t="shared" si="17"/>
        <v>0</v>
      </c>
      <c r="N148" s="43"/>
      <c r="O148" s="92"/>
      <c r="P148" s="150"/>
      <c r="Q148" s="156">
        <f t="shared" si="19"/>
        <v>0</v>
      </c>
      <c r="R148" s="161">
        <f t="shared" si="16"/>
        <v>0</v>
      </c>
      <c r="S148" s="15">
        <f>SUMIF(Accounts!A$10:A$84,C148,Accounts!A$10:A$84)</f>
        <v>0</v>
      </c>
      <c r="T148" s="15">
        <f t="shared" si="18"/>
        <v>0</v>
      </c>
      <c r="U148" s="15">
        <f t="shared" si="15"/>
        <v>0</v>
      </c>
    </row>
    <row r="149" spans="1:21">
      <c r="A149" s="56"/>
      <c r="B149" s="3"/>
      <c r="C149" s="216"/>
      <c r="D149" s="102"/>
      <c r="E149" s="102"/>
      <c r="F149" s="103"/>
      <c r="G149" s="131"/>
      <c r="H149" s="2"/>
      <c r="I149" s="107">
        <f>IF(F149="",SUMIF(Accounts!$A$10:$A$84,C149,Accounts!$D$10:$D$84),0)</f>
        <v>0</v>
      </c>
      <c r="J149" s="30">
        <f>IF(H149&lt;&gt;"",ROUND(H149*(1-F149-I149),2),IF(SETUP!$C$10&lt;&gt;"Y",0,IF(SUMIF(Accounts!A$10:A$84,C149,Accounts!Q$10:Q$84)=1,0,ROUND((D149-E149)*(1-F149-I149)/SETUP!$C$13,2))))</f>
        <v>0</v>
      </c>
      <c r="K149" s="14" t="str">
        <f>IF(SUM(C149:H149)=0,"",IF(T149=0,LOOKUP(C149,Accounts!$A$10:$A$84,Accounts!$B$10:$B$84),"Error!  Invalid Account Number"))</f>
        <v/>
      </c>
      <c r="L149" s="30">
        <f t="shared" si="14"/>
        <v>0</v>
      </c>
      <c r="M149" s="152">
        <f t="shared" si="17"/>
        <v>0</v>
      </c>
      <c r="N149" s="43"/>
      <c r="O149" s="92"/>
      <c r="P149" s="150"/>
      <c r="Q149" s="156">
        <f t="shared" si="19"/>
        <v>0</v>
      </c>
      <c r="R149" s="161">
        <f t="shared" si="16"/>
        <v>0</v>
      </c>
      <c r="S149" s="15">
        <f>SUMIF(Accounts!A$10:A$84,C149,Accounts!A$10:A$84)</f>
        <v>0</v>
      </c>
      <c r="T149" s="15">
        <f t="shared" si="18"/>
        <v>0</v>
      </c>
      <c r="U149" s="15">
        <f t="shared" si="15"/>
        <v>0</v>
      </c>
    </row>
    <row r="150" spans="1:21">
      <c r="A150" s="56"/>
      <c r="B150" s="3"/>
      <c r="C150" s="216"/>
      <c r="D150" s="102"/>
      <c r="E150" s="102"/>
      <c r="F150" s="103"/>
      <c r="G150" s="131"/>
      <c r="H150" s="2"/>
      <c r="I150" s="107">
        <f>IF(F150="",SUMIF(Accounts!$A$10:$A$84,C150,Accounts!$D$10:$D$84),0)</f>
        <v>0</v>
      </c>
      <c r="J150" s="30">
        <f>IF(H150&lt;&gt;"",ROUND(H150*(1-F150-I150),2),IF(SETUP!$C$10&lt;&gt;"Y",0,IF(SUMIF(Accounts!A$10:A$84,C150,Accounts!Q$10:Q$84)=1,0,ROUND((D150-E150)*(1-F150-I150)/SETUP!$C$13,2))))</f>
        <v>0</v>
      </c>
      <c r="K150" s="14" t="str">
        <f>IF(SUM(C150:H150)=0,"",IF(T150=0,LOOKUP(C150,Accounts!$A$10:$A$84,Accounts!$B$10:$B$84),"Error!  Invalid Account Number"))</f>
        <v/>
      </c>
      <c r="L150" s="30">
        <f t="shared" si="14"/>
        <v>0</v>
      </c>
      <c r="M150" s="152">
        <f t="shared" si="17"/>
        <v>0</v>
      </c>
      <c r="N150" s="43"/>
      <c r="O150" s="92"/>
      <c r="P150" s="150"/>
      <c r="Q150" s="156">
        <f t="shared" si="19"/>
        <v>0</v>
      </c>
      <c r="R150" s="161">
        <f t="shared" si="16"/>
        <v>0</v>
      </c>
      <c r="S150" s="15">
        <f>SUMIF(Accounts!A$10:A$84,C150,Accounts!A$10:A$84)</f>
        <v>0</v>
      </c>
      <c r="T150" s="15">
        <f t="shared" si="18"/>
        <v>0</v>
      </c>
      <c r="U150" s="15">
        <f t="shared" si="15"/>
        <v>0</v>
      </c>
    </row>
    <row r="151" spans="1:21">
      <c r="A151" s="56"/>
      <c r="B151" s="3"/>
      <c r="C151" s="216"/>
      <c r="D151" s="102"/>
      <c r="E151" s="102"/>
      <c r="F151" s="103"/>
      <c r="G151" s="131"/>
      <c r="H151" s="2"/>
      <c r="I151" s="107">
        <f>IF(F151="",SUMIF(Accounts!$A$10:$A$84,C151,Accounts!$D$10:$D$84),0)</f>
        <v>0</v>
      </c>
      <c r="J151" s="30">
        <f>IF(H151&lt;&gt;"",ROUND(H151*(1-F151-I151),2),IF(SETUP!$C$10&lt;&gt;"Y",0,IF(SUMIF(Accounts!A$10:A$84,C151,Accounts!Q$10:Q$84)=1,0,ROUND((D151-E151)*(1-F151-I151)/SETUP!$C$13,2))))</f>
        <v>0</v>
      </c>
      <c r="K151" s="14" t="str">
        <f>IF(SUM(C151:H151)=0,"",IF(T151=0,LOOKUP(C151,Accounts!$A$10:$A$84,Accounts!$B$10:$B$84),"Error!  Invalid Account Number"))</f>
        <v/>
      </c>
      <c r="L151" s="30">
        <f t="shared" si="14"/>
        <v>0</v>
      </c>
      <c r="M151" s="152">
        <f t="shared" si="17"/>
        <v>0</v>
      </c>
      <c r="N151" s="43"/>
      <c r="O151" s="92"/>
      <c r="P151" s="150"/>
      <c r="Q151" s="156">
        <f t="shared" si="19"/>
        <v>0</v>
      </c>
      <c r="R151" s="161">
        <f t="shared" si="16"/>
        <v>0</v>
      </c>
      <c r="S151" s="15">
        <f>SUMIF(Accounts!A$10:A$84,C151,Accounts!A$10:A$84)</f>
        <v>0</v>
      </c>
      <c r="T151" s="15">
        <f t="shared" si="18"/>
        <v>0</v>
      </c>
      <c r="U151" s="15">
        <f t="shared" si="15"/>
        <v>0</v>
      </c>
    </row>
    <row r="152" spans="1:21">
      <c r="A152" s="56"/>
      <c r="B152" s="3"/>
      <c r="C152" s="216"/>
      <c r="D152" s="102"/>
      <c r="E152" s="102"/>
      <c r="F152" s="103"/>
      <c r="G152" s="131"/>
      <c r="H152" s="2"/>
      <c r="I152" s="107">
        <f>IF(F152="",SUMIF(Accounts!$A$10:$A$84,C152,Accounts!$D$10:$D$84),0)</f>
        <v>0</v>
      </c>
      <c r="J152" s="30">
        <f>IF(H152&lt;&gt;"",ROUND(H152*(1-F152-I152),2),IF(SETUP!$C$10&lt;&gt;"Y",0,IF(SUMIF(Accounts!A$10:A$84,C152,Accounts!Q$10:Q$84)=1,0,ROUND((D152-E152)*(1-F152-I152)/SETUP!$C$13,2))))</f>
        <v>0</v>
      </c>
      <c r="K152" s="14" t="str">
        <f>IF(SUM(C152:H152)=0,"",IF(T152=0,LOOKUP(C152,Accounts!$A$10:$A$84,Accounts!$B$10:$B$84),"Error!  Invalid Account Number"))</f>
        <v/>
      </c>
      <c r="L152" s="30">
        <f t="shared" si="14"/>
        <v>0</v>
      </c>
      <c r="M152" s="152">
        <f t="shared" si="17"/>
        <v>0</v>
      </c>
      <c r="N152" s="43"/>
      <c r="O152" s="92"/>
      <c r="P152" s="150"/>
      <c r="Q152" s="156">
        <f t="shared" si="19"/>
        <v>0</v>
      </c>
      <c r="R152" s="161">
        <f t="shared" si="16"/>
        <v>0</v>
      </c>
      <c r="S152" s="15">
        <f>SUMIF(Accounts!A$10:A$84,C152,Accounts!A$10:A$84)</f>
        <v>0</v>
      </c>
      <c r="T152" s="15">
        <f t="shared" si="18"/>
        <v>0</v>
      </c>
      <c r="U152" s="15">
        <f t="shared" si="15"/>
        <v>0</v>
      </c>
    </row>
    <row r="153" spans="1:21">
      <c r="A153" s="56"/>
      <c r="B153" s="3"/>
      <c r="C153" s="216"/>
      <c r="D153" s="102"/>
      <c r="E153" s="102"/>
      <c r="F153" s="103"/>
      <c r="G153" s="131"/>
      <c r="H153" s="2"/>
      <c r="I153" s="107">
        <f>IF(F153="",SUMIF(Accounts!$A$10:$A$84,C153,Accounts!$D$10:$D$84),0)</f>
        <v>0</v>
      </c>
      <c r="J153" s="30">
        <f>IF(H153&lt;&gt;"",ROUND(H153*(1-F153-I153),2),IF(SETUP!$C$10&lt;&gt;"Y",0,IF(SUMIF(Accounts!A$10:A$84,C153,Accounts!Q$10:Q$84)=1,0,ROUND((D153-E153)*(1-F153-I153)/SETUP!$C$13,2))))</f>
        <v>0</v>
      </c>
      <c r="K153" s="14" t="str">
        <f>IF(SUM(C153:H153)=0,"",IF(T153=0,LOOKUP(C153,Accounts!$A$10:$A$84,Accounts!$B$10:$B$84),"Error!  Invalid Account Number"))</f>
        <v/>
      </c>
      <c r="L153" s="30">
        <f t="shared" si="14"/>
        <v>0</v>
      </c>
      <c r="M153" s="152">
        <f t="shared" si="17"/>
        <v>0</v>
      </c>
      <c r="N153" s="43"/>
      <c r="O153" s="92"/>
      <c r="P153" s="150"/>
      <c r="Q153" s="156">
        <f t="shared" si="19"/>
        <v>0</v>
      </c>
      <c r="R153" s="161">
        <f t="shared" si="16"/>
        <v>0</v>
      </c>
      <c r="S153" s="15">
        <f>SUMIF(Accounts!A$10:A$84,C153,Accounts!A$10:A$84)</f>
        <v>0</v>
      </c>
      <c r="T153" s="15">
        <f t="shared" si="18"/>
        <v>0</v>
      </c>
      <c r="U153" s="15">
        <f t="shared" si="15"/>
        <v>0</v>
      </c>
    </row>
    <row r="154" spans="1:21">
      <c r="A154" s="56"/>
      <c r="B154" s="3"/>
      <c r="C154" s="216"/>
      <c r="D154" s="102"/>
      <c r="E154" s="102"/>
      <c r="F154" s="103"/>
      <c r="G154" s="131"/>
      <c r="H154" s="2"/>
      <c r="I154" s="107">
        <f>IF(F154="",SUMIF(Accounts!$A$10:$A$84,C154,Accounts!$D$10:$D$84),0)</f>
        <v>0</v>
      </c>
      <c r="J154" s="30">
        <f>IF(H154&lt;&gt;"",ROUND(H154*(1-F154-I154),2),IF(SETUP!$C$10&lt;&gt;"Y",0,IF(SUMIF(Accounts!A$10:A$84,C154,Accounts!Q$10:Q$84)=1,0,ROUND((D154-E154)*(1-F154-I154)/SETUP!$C$13,2))))</f>
        <v>0</v>
      </c>
      <c r="K154" s="14" t="str">
        <f>IF(SUM(C154:H154)=0,"",IF(T154=0,LOOKUP(C154,Accounts!$A$10:$A$84,Accounts!$B$10:$B$84),"Error!  Invalid Account Number"))</f>
        <v/>
      </c>
      <c r="L154" s="30">
        <f t="shared" si="14"/>
        <v>0</v>
      </c>
      <c r="M154" s="152">
        <f t="shared" si="17"/>
        <v>0</v>
      </c>
      <c r="N154" s="43"/>
      <c r="O154" s="92"/>
      <c r="P154" s="150"/>
      <c r="Q154" s="156">
        <f t="shared" si="19"/>
        <v>0</v>
      </c>
      <c r="R154" s="161">
        <f t="shared" si="16"/>
        <v>0</v>
      </c>
      <c r="S154" s="15">
        <f>SUMIF(Accounts!A$10:A$84,C154,Accounts!A$10:A$84)</f>
        <v>0</v>
      </c>
      <c r="T154" s="15">
        <f t="shared" si="18"/>
        <v>0</v>
      </c>
      <c r="U154" s="15">
        <f t="shared" si="15"/>
        <v>0</v>
      </c>
    </row>
    <row r="155" spans="1:21">
      <c r="A155" s="56"/>
      <c r="B155" s="3"/>
      <c r="C155" s="216"/>
      <c r="D155" s="102"/>
      <c r="E155" s="102"/>
      <c r="F155" s="103"/>
      <c r="G155" s="131"/>
      <c r="H155" s="2"/>
      <c r="I155" s="107">
        <f>IF(F155="",SUMIF(Accounts!$A$10:$A$84,C155,Accounts!$D$10:$D$84),0)</f>
        <v>0</v>
      </c>
      <c r="J155" s="30">
        <f>IF(H155&lt;&gt;"",ROUND(H155*(1-F155-I155),2),IF(SETUP!$C$10&lt;&gt;"Y",0,IF(SUMIF(Accounts!A$10:A$84,C155,Accounts!Q$10:Q$84)=1,0,ROUND((D155-E155)*(1-F155-I155)/SETUP!$C$13,2))))</f>
        <v>0</v>
      </c>
      <c r="K155" s="14" t="str">
        <f>IF(SUM(C155:H155)=0,"",IF(T155=0,LOOKUP(C155,Accounts!$A$10:$A$84,Accounts!$B$10:$B$84),"Error!  Invalid Account Number"))</f>
        <v/>
      </c>
      <c r="L155" s="30">
        <f t="shared" si="14"/>
        <v>0</v>
      </c>
      <c r="M155" s="152">
        <f t="shared" si="17"/>
        <v>0</v>
      </c>
      <c r="N155" s="43"/>
      <c r="O155" s="92"/>
      <c r="P155" s="150"/>
      <c r="Q155" s="156">
        <f t="shared" si="19"/>
        <v>0</v>
      </c>
      <c r="R155" s="161">
        <f t="shared" si="16"/>
        <v>0</v>
      </c>
      <c r="S155" s="15">
        <f>SUMIF(Accounts!A$10:A$84,C155,Accounts!A$10:A$84)</f>
        <v>0</v>
      </c>
      <c r="T155" s="15">
        <f t="shared" si="18"/>
        <v>0</v>
      </c>
      <c r="U155" s="15">
        <f t="shared" si="15"/>
        <v>0</v>
      </c>
    </row>
    <row r="156" spans="1:21">
      <c r="A156" s="56"/>
      <c r="B156" s="3"/>
      <c r="C156" s="216"/>
      <c r="D156" s="102"/>
      <c r="E156" s="102"/>
      <c r="F156" s="103"/>
      <c r="G156" s="131"/>
      <c r="H156" s="2"/>
      <c r="I156" s="107">
        <f>IF(F156="",SUMIF(Accounts!$A$10:$A$84,C156,Accounts!$D$10:$D$84),0)</f>
        <v>0</v>
      </c>
      <c r="J156" s="30">
        <f>IF(H156&lt;&gt;"",ROUND(H156*(1-F156-I156),2),IF(SETUP!$C$10&lt;&gt;"Y",0,IF(SUMIF(Accounts!A$10:A$84,C156,Accounts!Q$10:Q$84)=1,0,ROUND((D156-E156)*(1-F156-I156)/SETUP!$C$13,2))))</f>
        <v>0</v>
      </c>
      <c r="K156" s="14" t="str">
        <f>IF(SUM(C156:H156)=0,"",IF(T156=0,LOOKUP(C156,Accounts!$A$10:$A$84,Accounts!$B$10:$B$84),"Error!  Invalid Account Number"))</f>
        <v/>
      </c>
      <c r="L156" s="30">
        <f t="shared" si="14"/>
        <v>0</v>
      </c>
      <c r="M156" s="152">
        <f t="shared" si="17"/>
        <v>0</v>
      </c>
      <c r="N156" s="43"/>
      <c r="O156" s="92"/>
      <c r="P156" s="150"/>
      <c r="Q156" s="156">
        <f t="shared" si="19"/>
        <v>0</v>
      </c>
      <c r="R156" s="161">
        <f t="shared" si="16"/>
        <v>0</v>
      </c>
      <c r="S156" s="15">
        <f>SUMIF(Accounts!A$10:A$84,C156,Accounts!A$10:A$84)</f>
        <v>0</v>
      </c>
      <c r="T156" s="15">
        <f t="shared" si="18"/>
        <v>0</v>
      </c>
      <c r="U156" s="15">
        <f t="shared" si="15"/>
        <v>0</v>
      </c>
    </row>
    <row r="157" spans="1:21">
      <c r="A157" s="56"/>
      <c r="B157" s="3"/>
      <c r="C157" s="216"/>
      <c r="D157" s="102"/>
      <c r="E157" s="102"/>
      <c r="F157" s="103"/>
      <c r="G157" s="131"/>
      <c r="H157" s="2"/>
      <c r="I157" s="107">
        <f>IF(F157="",SUMIF(Accounts!$A$10:$A$84,C157,Accounts!$D$10:$D$84),0)</f>
        <v>0</v>
      </c>
      <c r="J157" s="30">
        <f>IF(H157&lt;&gt;"",ROUND(H157*(1-F157-I157),2),IF(SETUP!$C$10&lt;&gt;"Y",0,IF(SUMIF(Accounts!A$10:A$84,C157,Accounts!Q$10:Q$84)=1,0,ROUND((D157-E157)*(1-F157-I157)/SETUP!$C$13,2))))</f>
        <v>0</v>
      </c>
      <c r="K157" s="14" t="str">
        <f>IF(SUM(C157:H157)=0,"",IF(T157=0,LOOKUP(C157,Accounts!$A$10:$A$84,Accounts!$B$10:$B$84),"Error!  Invalid Account Number"))</f>
        <v/>
      </c>
      <c r="L157" s="30">
        <f t="shared" si="14"/>
        <v>0</v>
      </c>
      <c r="M157" s="152">
        <f t="shared" si="17"/>
        <v>0</v>
      </c>
      <c r="N157" s="43"/>
      <c r="O157" s="92"/>
      <c r="P157" s="150"/>
      <c r="Q157" s="156">
        <f t="shared" si="19"/>
        <v>0</v>
      </c>
      <c r="R157" s="161">
        <f t="shared" si="16"/>
        <v>0</v>
      </c>
      <c r="S157" s="15">
        <f>SUMIF(Accounts!A$10:A$84,C157,Accounts!A$10:A$84)</f>
        <v>0</v>
      </c>
      <c r="T157" s="15">
        <f t="shared" si="18"/>
        <v>0</v>
      </c>
      <c r="U157" s="15">
        <f t="shared" si="15"/>
        <v>0</v>
      </c>
    </row>
    <row r="158" spans="1:21">
      <c r="A158" s="56"/>
      <c r="B158" s="3"/>
      <c r="C158" s="216"/>
      <c r="D158" s="102"/>
      <c r="E158" s="102"/>
      <c r="F158" s="103"/>
      <c r="G158" s="131"/>
      <c r="H158" s="2"/>
      <c r="I158" s="107">
        <f>IF(F158="",SUMIF(Accounts!$A$10:$A$84,C158,Accounts!$D$10:$D$84),0)</f>
        <v>0</v>
      </c>
      <c r="J158" s="30">
        <f>IF(H158&lt;&gt;"",ROUND(H158*(1-F158-I158),2),IF(SETUP!$C$10&lt;&gt;"Y",0,IF(SUMIF(Accounts!A$10:A$84,C158,Accounts!Q$10:Q$84)=1,0,ROUND((D158-E158)*(1-F158-I158)/SETUP!$C$13,2))))</f>
        <v>0</v>
      </c>
      <c r="K158" s="14" t="str">
        <f>IF(SUM(C158:H158)=0,"",IF(T158=0,LOOKUP(C158,Accounts!$A$10:$A$84,Accounts!$B$10:$B$84),"Error!  Invalid Account Number"))</f>
        <v/>
      </c>
      <c r="L158" s="30">
        <f t="shared" si="14"/>
        <v>0</v>
      </c>
      <c r="M158" s="152">
        <f t="shared" si="17"/>
        <v>0</v>
      </c>
      <c r="N158" s="43"/>
      <c r="O158" s="92"/>
      <c r="P158" s="150"/>
      <c r="Q158" s="156">
        <f t="shared" si="19"/>
        <v>0</v>
      </c>
      <c r="R158" s="161">
        <f t="shared" si="16"/>
        <v>0</v>
      </c>
      <c r="S158" s="15">
        <f>SUMIF(Accounts!A$10:A$84,C158,Accounts!A$10:A$84)</f>
        <v>0</v>
      </c>
      <c r="T158" s="15">
        <f t="shared" si="18"/>
        <v>0</v>
      </c>
      <c r="U158" s="15">
        <f t="shared" si="15"/>
        <v>0</v>
      </c>
    </row>
    <row r="159" spans="1:21">
      <c r="A159" s="56"/>
      <c r="B159" s="3"/>
      <c r="C159" s="216"/>
      <c r="D159" s="102"/>
      <c r="E159" s="102"/>
      <c r="F159" s="103"/>
      <c r="G159" s="131"/>
      <c r="H159" s="2"/>
      <c r="I159" s="107">
        <f>IF(F159="",SUMIF(Accounts!$A$10:$A$84,C159,Accounts!$D$10:$D$84),0)</f>
        <v>0</v>
      </c>
      <c r="J159" s="30">
        <f>IF(H159&lt;&gt;"",ROUND(H159*(1-F159-I159),2),IF(SETUP!$C$10&lt;&gt;"Y",0,IF(SUMIF(Accounts!A$10:A$84,C159,Accounts!Q$10:Q$84)=1,0,ROUND((D159-E159)*(1-F159-I159)/SETUP!$C$13,2))))</f>
        <v>0</v>
      </c>
      <c r="K159" s="14" t="str">
        <f>IF(SUM(C159:H159)=0,"",IF(T159=0,LOOKUP(C159,Accounts!$A$10:$A$84,Accounts!$B$10:$B$84),"Error!  Invalid Account Number"))</f>
        <v/>
      </c>
      <c r="L159" s="30">
        <f t="shared" si="14"/>
        <v>0</v>
      </c>
      <c r="M159" s="152">
        <f t="shared" si="17"/>
        <v>0</v>
      </c>
      <c r="N159" s="43"/>
      <c r="O159" s="92"/>
      <c r="P159" s="150"/>
      <c r="Q159" s="156">
        <f t="shared" si="19"/>
        <v>0</v>
      </c>
      <c r="R159" s="161">
        <f t="shared" si="16"/>
        <v>0</v>
      </c>
      <c r="S159" s="15">
        <f>SUMIF(Accounts!A$10:A$84,C159,Accounts!A$10:A$84)</f>
        <v>0</v>
      </c>
      <c r="T159" s="15">
        <f t="shared" si="18"/>
        <v>0</v>
      </c>
      <c r="U159" s="15">
        <f t="shared" si="15"/>
        <v>0</v>
      </c>
    </row>
    <row r="160" spans="1:21">
      <c r="A160" s="56"/>
      <c r="B160" s="3"/>
      <c r="C160" s="216"/>
      <c r="D160" s="102"/>
      <c r="E160" s="102"/>
      <c r="F160" s="103"/>
      <c r="G160" s="131"/>
      <c r="H160" s="2"/>
      <c r="I160" s="107">
        <f>IF(F160="",SUMIF(Accounts!$A$10:$A$84,C160,Accounts!$D$10:$D$84),0)</f>
        <v>0</v>
      </c>
      <c r="J160" s="30">
        <f>IF(H160&lt;&gt;"",ROUND(H160*(1-F160-I160),2),IF(SETUP!$C$10&lt;&gt;"Y",0,IF(SUMIF(Accounts!A$10:A$84,C160,Accounts!Q$10:Q$84)=1,0,ROUND((D160-E160)*(1-F160-I160)/SETUP!$C$13,2))))</f>
        <v>0</v>
      </c>
      <c r="K160" s="14" t="str">
        <f>IF(SUM(C160:H160)=0,"",IF(T160=0,LOOKUP(C160,Accounts!$A$10:$A$84,Accounts!$B$10:$B$84),"Error!  Invalid Account Number"))</f>
        <v/>
      </c>
      <c r="L160" s="30">
        <f t="shared" si="14"/>
        <v>0</v>
      </c>
      <c r="M160" s="152">
        <f t="shared" si="17"/>
        <v>0</v>
      </c>
      <c r="N160" s="43"/>
      <c r="O160" s="92"/>
      <c r="P160" s="150"/>
      <c r="Q160" s="156">
        <f t="shared" si="19"/>
        <v>0</v>
      </c>
      <c r="R160" s="161">
        <f t="shared" si="16"/>
        <v>0</v>
      </c>
      <c r="S160" s="15">
        <f>SUMIF(Accounts!A$10:A$84,C160,Accounts!A$10:A$84)</f>
        <v>0</v>
      </c>
      <c r="T160" s="15">
        <f t="shared" si="18"/>
        <v>0</v>
      </c>
      <c r="U160" s="15">
        <f t="shared" si="15"/>
        <v>0</v>
      </c>
    </row>
    <row r="161" spans="1:21">
      <c r="A161" s="56"/>
      <c r="B161" s="3"/>
      <c r="C161" s="216"/>
      <c r="D161" s="102"/>
      <c r="E161" s="102"/>
      <c r="F161" s="103"/>
      <c r="G161" s="131"/>
      <c r="H161" s="2"/>
      <c r="I161" s="107">
        <f>IF(F161="",SUMIF(Accounts!$A$10:$A$84,C161,Accounts!$D$10:$D$84),0)</f>
        <v>0</v>
      </c>
      <c r="J161" s="30">
        <f>IF(H161&lt;&gt;"",ROUND(H161*(1-F161-I161),2),IF(SETUP!$C$10&lt;&gt;"Y",0,IF(SUMIF(Accounts!A$10:A$84,C161,Accounts!Q$10:Q$84)=1,0,ROUND((D161-E161)*(1-F161-I161)/SETUP!$C$13,2))))</f>
        <v>0</v>
      </c>
      <c r="K161" s="14" t="str">
        <f>IF(SUM(C161:H161)=0,"",IF(T161=0,LOOKUP(C161,Accounts!$A$10:$A$84,Accounts!$B$10:$B$84),"Error!  Invalid Account Number"))</f>
        <v/>
      </c>
      <c r="L161" s="30">
        <f t="shared" si="14"/>
        <v>0</v>
      </c>
      <c r="M161" s="152">
        <f t="shared" si="17"/>
        <v>0</v>
      </c>
      <c r="N161" s="43"/>
      <c r="O161" s="92"/>
      <c r="P161" s="150"/>
      <c r="Q161" s="156">
        <f t="shared" si="19"/>
        <v>0</v>
      </c>
      <c r="R161" s="161">
        <f t="shared" si="16"/>
        <v>0</v>
      </c>
      <c r="S161" s="15">
        <f>SUMIF(Accounts!A$10:A$84,C161,Accounts!A$10:A$84)</f>
        <v>0</v>
      </c>
      <c r="T161" s="15">
        <f t="shared" si="18"/>
        <v>0</v>
      </c>
      <c r="U161" s="15">
        <f t="shared" si="15"/>
        <v>0</v>
      </c>
    </row>
    <row r="162" spans="1:21">
      <c r="A162" s="56"/>
      <c r="B162" s="3"/>
      <c r="C162" s="216"/>
      <c r="D162" s="102"/>
      <c r="E162" s="102"/>
      <c r="F162" s="103"/>
      <c r="G162" s="131"/>
      <c r="H162" s="2"/>
      <c r="I162" s="107">
        <f>IF(F162="",SUMIF(Accounts!$A$10:$A$84,C162,Accounts!$D$10:$D$84),0)</f>
        <v>0</v>
      </c>
      <c r="J162" s="30">
        <f>IF(H162&lt;&gt;"",ROUND(H162*(1-F162-I162),2),IF(SETUP!$C$10&lt;&gt;"Y",0,IF(SUMIF(Accounts!A$10:A$84,C162,Accounts!Q$10:Q$84)=1,0,ROUND((D162-E162)*(1-F162-I162)/SETUP!$C$13,2))))</f>
        <v>0</v>
      </c>
      <c r="K162" s="14" t="str">
        <f>IF(SUM(C162:H162)=0,"",IF(T162=0,LOOKUP(C162,Accounts!$A$10:$A$84,Accounts!$B$10:$B$84),"Error!  Invalid Account Number"))</f>
        <v/>
      </c>
      <c r="L162" s="30">
        <f t="shared" si="14"/>
        <v>0</v>
      </c>
      <c r="M162" s="152">
        <f t="shared" si="17"/>
        <v>0</v>
      </c>
      <c r="N162" s="43"/>
      <c r="O162" s="92"/>
      <c r="P162" s="150"/>
      <c r="Q162" s="156">
        <f t="shared" si="19"/>
        <v>0</v>
      </c>
      <c r="R162" s="161">
        <f t="shared" si="16"/>
        <v>0</v>
      </c>
      <c r="S162" s="15">
        <f>SUMIF(Accounts!A$10:A$84,C162,Accounts!A$10:A$84)</f>
        <v>0</v>
      </c>
      <c r="T162" s="15">
        <f t="shared" si="18"/>
        <v>0</v>
      </c>
      <c r="U162" s="15">
        <f t="shared" si="15"/>
        <v>0</v>
      </c>
    </row>
    <row r="163" spans="1:21">
      <c r="A163" s="56"/>
      <c r="B163" s="3"/>
      <c r="C163" s="216"/>
      <c r="D163" s="102"/>
      <c r="E163" s="102"/>
      <c r="F163" s="103"/>
      <c r="G163" s="131"/>
      <c r="H163" s="2"/>
      <c r="I163" s="107">
        <f>IF(F163="",SUMIF(Accounts!$A$10:$A$84,C163,Accounts!$D$10:$D$84),0)</f>
        <v>0</v>
      </c>
      <c r="J163" s="30">
        <f>IF(H163&lt;&gt;"",ROUND(H163*(1-F163-I163),2),IF(SETUP!$C$10&lt;&gt;"Y",0,IF(SUMIF(Accounts!A$10:A$84,C163,Accounts!Q$10:Q$84)=1,0,ROUND((D163-E163)*(1-F163-I163)/SETUP!$C$13,2))))</f>
        <v>0</v>
      </c>
      <c r="K163" s="14" t="str">
        <f>IF(SUM(C163:H163)=0,"",IF(T163=0,LOOKUP(C163,Accounts!$A$10:$A$84,Accounts!$B$10:$B$84),"Error!  Invalid Account Number"))</f>
        <v/>
      </c>
      <c r="L163" s="30">
        <f t="shared" si="14"/>
        <v>0</v>
      </c>
      <c r="M163" s="152">
        <f t="shared" si="17"/>
        <v>0</v>
      </c>
      <c r="N163" s="43"/>
      <c r="O163" s="92"/>
      <c r="P163" s="150"/>
      <c r="Q163" s="156">
        <f t="shared" si="19"/>
        <v>0</v>
      </c>
      <c r="R163" s="161">
        <f t="shared" si="16"/>
        <v>0</v>
      </c>
      <c r="S163" s="15">
        <f>SUMIF(Accounts!A$10:A$84,C163,Accounts!A$10:A$84)</f>
        <v>0</v>
      </c>
      <c r="T163" s="15">
        <f t="shared" si="18"/>
        <v>0</v>
      </c>
      <c r="U163" s="15">
        <f t="shared" si="15"/>
        <v>0</v>
      </c>
    </row>
    <row r="164" spans="1:21">
      <c r="A164" s="56"/>
      <c r="B164" s="3"/>
      <c r="C164" s="216"/>
      <c r="D164" s="102"/>
      <c r="E164" s="102"/>
      <c r="F164" s="103"/>
      <c r="G164" s="131"/>
      <c r="H164" s="2"/>
      <c r="I164" s="107">
        <f>IF(F164="",SUMIF(Accounts!$A$10:$A$84,C164,Accounts!$D$10:$D$84),0)</f>
        <v>0</v>
      </c>
      <c r="J164" s="30">
        <f>IF(H164&lt;&gt;"",ROUND(H164*(1-F164-I164),2),IF(SETUP!$C$10&lt;&gt;"Y",0,IF(SUMIF(Accounts!A$10:A$84,C164,Accounts!Q$10:Q$84)=1,0,ROUND((D164-E164)*(1-F164-I164)/SETUP!$C$13,2))))</f>
        <v>0</v>
      </c>
      <c r="K164" s="14" t="str">
        <f>IF(SUM(C164:H164)=0,"",IF(T164=0,LOOKUP(C164,Accounts!$A$10:$A$84,Accounts!$B$10:$B$84),"Error!  Invalid Account Number"))</f>
        <v/>
      </c>
      <c r="L164" s="30">
        <f t="shared" si="14"/>
        <v>0</v>
      </c>
      <c r="M164" s="152">
        <f t="shared" si="17"/>
        <v>0</v>
      </c>
      <c r="N164" s="43"/>
      <c r="O164" s="92"/>
      <c r="P164" s="150"/>
      <c r="Q164" s="156">
        <f t="shared" si="19"/>
        <v>0</v>
      </c>
      <c r="R164" s="161">
        <f t="shared" si="16"/>
        <v>0</v>
      </c>
      <c r="S164" s="15">
        <f>SUMIF(Accounts!A$10:A$84,C164,Accounts!A$10:A$84)</f>
        <v>0</v>
      </c>
      <c r="T164" s="15">
        <f t="shared" si="18"/>
        <v>0</v>
      </c>
      <c r="U164" s="15">
        <f t="shared" si="15"/>
        <v>0</v>
      </c>
    </row>
    <row r="165" spans="1:21">
      <c r="A165" s="56"/>
      <c r="B165" s="3"/>
      <c r="C165" s="216"/>
      <c r="D165" s="102"/>
      <c r="E165" s="102"/>
      <c r="F165" s="103"/>
      <c r="G165" s="131"/>
      <c r="H165" s="2"/>
      <c r="I165" s="107">
        <f>IF(F165="",SUMIF(Accounts!$A$10:$A$84,C165,Accounts!$D$10:$D$84),0)</f>
        <v>0</v>
      </c>
      <c r="J165" s="30">
        <f>IF(H165&lt;&gt;"",ROUND(H165*(1-F165-I165),2),IF(SETUP!$C$10&lt;&gt;"Y",0,IF(SUMIF(Accounts!A$10:A$84,C165,Accounts!Q$10:Q$84)=1,0,ROUND((D165-E165)*(1-F165-I165)/SETUP!$C$13,2))))</f>
        <v>0</v>
      </c>
      <c r="K165" s="14" t="str">
        <f>IF(SUM(C165:H165)=0,"",IF(T165=0,LOOKUP(C165,Accounts!$A$10:$A$84,Accounts!$B$10:$B$84),"Error!  Invalid Account Number"))</f>
        <v/>
      </c>
      <c r="L165" s="30">
        <f t="shared" si="14"/>
        <v>0</v>
      </c>
      <c r="M165" s="152">
        <f t="shared" si="17"/>
        <v>0</v>
      </c>
      <c r="N165" s="43"/>
      <c r="O165" s="92"/>
      <c r="P165" s="150"/>
      <c r="Q165" s="156">
        <f t="shared" si="19"/>
        <v>0</v>
      </c>
      <c r="R165" s="161">
        <f t="shared" si="16"/>
        <v>0</v>
      </c>
      <c r="S165" s="15">
        <f>SUMIF(Accounts!A$10:A$84,C165,Accounts!A$10:A$84)</f>
        <v>0</v>
      </c>
      <c r="T165" s="15">
        <f t="shared" si="18"/>
        <v>0</v>
      </c>
      <c r="U165" s="15">
        <f t="shared" si="15"/>
        <v>0</v>
      </c>
    </row>
    <row r="166" spans="1:21">
      <c r="A166" s="56"/>
      <c r="B166" s="3"/>
      <c r="C166" s="216"/>
      <c r="D166" s="102"/>
      <c r="E166" s="102"/>
      <c r="F166" s="103"/>
      <c r="G166" s="131"/>
      <c r="H166" s="2"/>
      <c r="I166" s="107">
        <f>IF(F166="",SUMIF(Accounts!$A$10:$A$84,C166,Accounts!$D$10:$D$84),0)</f>
        <v>0</v>
      </c>
      <c r="J166" s="30">
        <f>IF(H166&lt;&gt;"",ROUND(H166*(1-F166-I166),2),IF(SETUP!$C$10&lt;&gt;"Y",0,IF(SUMIF(Accounts!A$10:A$84,C166,Accounts!Q$10:Q$84)=1,0,ROUND((D166-E166)*(1-F166-I166)/SETUP!$C$13,2))))</f>
        <v>0</v>
      </c>
      <c r="K166" s="14" t="str">
        <f>IF(SUM(C166:H166)=0,"",IF(T166=0,LOOKUP(C166,Accounts!$A$10:$A$84,Accounts!$B$10:$B$84),"Error!  Invalid Account Number"))</f>
        <v/>
      </c>
      <c r="L166" s="30">
        <f t="shared" si="14"/>
        <v>0</v>
      </c>
      <c r="M166" s="152">
        <f t="shared" si="17"/>
        <v>0</v>
      </c>
      <c r="N166" s="43"/>
      <c r="O166" s="92"/>
      <c r="P166" s="150"/>
      <c r="Q166" s="156">
        <f t="shared" si="19"/>
        <v>0</v>
      </c>
      <c r="R166" s="161">
        <f t="shared" si="16"/>
        <v>0</v>
      </c>
      <c r="S166" s="15">
        <f>SUMIF(Accounts!A$10:A$84,C166,Accounts!A$10:A$84)</f>
        <v>0</v>
      </c>
      <c r="T166" s="15">
        <f t="shared" si="18"/>
        <v>0</v>
      </c>
      <c r="U166" s="15">
        <f t="shared" si="15"/>
        <v>0</v>
      </c>
    </row>
    <row r="167" spans="1:21">
      <c r="A167" s="56"/>
      <c r="B167" s="3"/>
      <c r="C167" s="216"/>
      <c r="D167" s="102"/>
      <c r="E167" s="102"/>
      <c r="F167" s="103"/>
      <c r="G167" s="131"/>
      <c r="H167" s="2"/>
      <c r="I167" s="107">
        <f>IF(F167="",SUMIF(Accounts!$A$10:$A$84,C167,Accounts!$D$10:$D$84),0)</f>
        <v>0</v>
      </c>
      <c r="J167" s="30">
        <f>IF(H167&lt;&gt;"",ROUND(H167*(1-F167-I167),2),IF(SETUP!$C$10&lt;&gt;"Y",0,IF(SUMIF(Accounts!A$10:A$84,C167,Accounts!Q$10:Q$84)=1,0,ROUND((D167-E167)*(1-F167-I167)/SETUP!$C$13,2))))</f>
        <v>0</v>
      </c>
      <c r="K167" s="14" t="str">
        <f>IF(SUM(C167:H167)=0,"",IF(T167=0,LOOKUP(C167,Accounts!$A$10:$A$84,Accounts!$B$10:$B$84),"Error!  Invalid Account Number"))</f>
        <v/>
      </c>
      <c r="L167" s="30">
        <f t="shared" si="14"/>
        <v>0</v>
      </c>
      <c r="M167" s="152">
        <f t="shared" si="17"/>
        <v>0</v>
      </c>
      <c r="N167" s="43"/>
      <c r="O167" s="92"/>
      <c r="P167" s="150"/>
      <c r="Q167" s="156">
        <f t="shared" si="19"/>
        <v>0</v>
      </c>
      <c r="R167" s="161">
        <f t="shared" si="16"/>
        <v>0</v>
      </c>
      <c r="S167" s="15">
        <f>SUMIF(Accounts!A$10:A$84,C167,Accounts!A$10:A$84)</f>
        <v>0</v>
      </c>
      <c r="T167" s="15">
        <f t="shared" si="18"/>
        <v>0</v>
      </c>
      <c r="U167" s="15">
        <f t="shared" si="15"/>
        <v>0</v>
      </c>
    </row>
    <row r="168" spans="1:21">
      <c r="A168" s="56"/>
      <c r="B168" s="3"/>
      <c r="C168" s="216"/>
      <c r="D168" s="102"/>
      <c r="E168" s="102"/>
      <c r="F168" s="103"/>
      <c r="G168" s="131"/>
      <c r="H168" s="2"/>
      <c r="I168" s="107">
        <f>IF(F168="",SUMIF(Accounts!$A$10:$A$84,C168,Accounts!$D$10:$D$84),0)</f>
        <v>0</v>
      </c>
      <c r="J168" s="30">
        <f>IF(H168&lt;&gt;"",ROUND(H168*(1-F168-I168),2),IF(SETUP!$C$10&lt;&gt;"Y",0,IF(SUMIF(Accounts!A$10:A$84,C168,Accounts!Q$10:Q$84)=1,0,ROUND((D168-E168)*(1-F168-I168)/SETUP!$C$13,2))))</f>
        <v>0</v>
      </c>
      <c r="K168" s="14" t="str">
        <f>IF(SUM(C168:H168)=0,"",IF(T168=0,LOOKUP(C168,Accounts!$A$10:$A$84,Accounts!$B$10:$B$84),"Error!  Invalid Account Number"))</f>
        <v/>
      </c>
      <c r="L168" s="30">
        <f t="shared" si="14"/>
        <v>0</v>
      </c>
      <c r="M168" s="152">
        <f t="shared" si="17"/>
        <v>0</v>
      </c>
      <c r="N168" s="43"/>
      <c r="O168" s="92"/>
      <c r="P168" s="150"/>
      <c r="Q168" s="156">
        <f t="shared" si="19"/>
        <v>0</v>
      </c>
      <c r="R168" s="161">
        <f t="shared" si="16"/>
        <v>0</v>
      </c>
      <c r="S168" s="15">
        <f>SUMIF(Accounts!A$10:A$84,C168,Accounts!A$10:A$84)</f>
        <v>0</v>
      </c>
      <c r="T168" s="15">
        <f t="shared" si="18"/>
        <v>0</v>
      </c>
      <c r="U168" s="15">
        <f t="shared" si="15"/>
        <v>0</v>
      </c>
    </row>
    <row r="169" spans="1:21">
      <c r="A169" s="56"/>
      <c r="B169" s="3"/>
      <c r="C169" s="216"/>
      <c r="D169" s="102"/>
      <c r="E169" s="102"/>
      <c r="F169" s="103"/>
      <c r="G169" s="131"/>
      <c r="H169" s="2"/>
      <c r="I169" s="107">
        <f>IF(F169="",SUMIF(Accounts!$A$10:$A$84,C169,Accounts!$D$10:$D$84),0)</f>
        <v>0</v>
      </c>
      <c r="J169" s="30">
        <f>IF(H169&lt;&gt;"",ROUND(H169*(1-F169-I169),2),IF(SETUP!$C$10&lt;&gt;"Y",0,IF(SUMIF(Accounts!A$10:A$84,C169,Accounts!Q$10:Q$84)=1,0,ROUND((D169-E169)*(1-F169-I169)/SETUP!$C$13,2))))</f>
        <v>0</v>
      </c>
      <c r="K169" s="14" t="str">
        <f>IF(SUM(C169:H169)=0,"",IF(T169=0,LOOKUP(C169,Accounts!$A$10:$A$84,Accounts!$B$10:$B$84),"Error!  Invalid Account Number"))</f>
        <v/>
      </c>
      <c r="L169" s="30">
        <f t="shared" si="14"/>
        <v>0</v>
      </c>
      <c r="M169" s="152">
        <f t="shared" si="17"/>
        <v>0</v>
      </c>
      <c r="N169" s="43"/>
      <c r="O169" s="92"/>
      <c r="P169" s="150"/>
      <c r="Q169" s="156">
        <f t="shared" si="19"/>
        <v>0</v>
      </c>
      <c r="R169" s="161">
        <f t="shared" si="16"/>
        <v>0</v>
      </c>
      <c r="S169" s="15">
        <f>SUMIF(Accounts!A$10:A$84,C169,Accounts!A$10:A$84)</f>
        <v>0</v>
      </c>
      <c r="T169" s="15">
        <f t="shared" si="18"/>
        <v>0</v>
      </c>
      <c r="U169" s="15">
        <f t="shared" si="15"/>
        <v>0</v>
      </c>
    </row>
    <row r="170" spans="1:21">
      <c r="A170" s="56"/>
      <c r="B170" s="3"/>
      <c r="C170" s="216"/>
      <c r="D170" s="102"/>
      <c r="E170" s="102"/>
      <c r="F170" s="103"/>
      <c r="G170" s="131"/>
      <c r="H170" s="2"/>
      <c r="I170" s="107">
        <f>IF(F170="",SUMIF(Accounts!$A$10:$A$84,C170,Accounts!$D$10:$D$84),0)</f>
        <v>0</v>
      </c>
      <c r="J170" s="30">
        <f>IF(H170&lt;&gt;"",ROUND(H170*(1-F170-I170),2),IF(SETUP!$C$10&lt;&gt;"Y",0,IF(SUMIF(Accounts!A$10:A$84,C170,Accounts!Q$10:Q$84)=1,0,ROUND((D170-E170)*(1-F170-I170)/SETUP!$C$13,2))))</f>
        <v>0</v>
      </c>
      <c r="K170" s="14" t="str">
        <f>IF(SUM(C170:H170)=0,"",IF(T170=0,LOOKUP(C170,Accounts!$A$10:$A$84,Accounts!$B$10:$B$84),"Error!  Invalid Account Number"))</f>
        <v/>
      </c>
      <c r="L170" s="30">
        <f t="shared" si="14"/>
        <v>0</v>
      </c>
      <c r="M170" s="152">
        <f t="shared" si="17"/>
        <v>0</v>
      </c>
      <c r="N170" s="43"/>
      <c r="O170" s="92"/>
      <c r="P170" s="150"/>
      <c r="Q170" s="156">
        <f t="shared" si="19"/>
        <v>0</v>
      </c>
      <c r="R170" s="161">
        <f t="shared" si="16"/>
        <v>0</v>
      </c>
      <c r="S170" s="15">
        <f>SUMIF(Accounts!A$10:A$84,C170,Accounts!A$10:A$84)</f>
        <v>0</v>
      </c>
      <c r="T170" s="15">
        <f t="shared" si="18"/>
        <v>0</v>
      </c>
      <c r="U170" s="15">
        <f t="shared" si="15"/>
        <v>0</v>
      </c>
    </row>
    <row r="171" spans="1:21">
      <c r="A171" s="56"/>
      <c r="B171" s="3"/>
      <c r="C171" s="216"/>
      <c r="D171" s="102"/>
      <c r="E171" s="102"/>
      <c r="F171" s="103"/>
      <c r="G171" s="131"/>
      <c r="H171" s="2"/>
      <c r="I171" s="107">
        <f>IF(F171="",SUMIF(Accounts!$A$10:$A$84,C171,Accounts!$D$10:$D$84),0)</f>
        <v>0</v>
      </c>
      <c r="J171" s="30">
        <f>IF(H171&lt;&gt;"",ROUND(H171*(1-F171-I171),2),IF(SETUP!$C$10&lt;&gt;"Y",0,IF(SUMIF(Accounts!A$10:A$84,C171,Accounts!Q$10:Q$84)=1,0,ROUND((D171-E171)*(1-F171-I171)/SETUP!$C$13,2))))</f>
        <v>0</v>
      </c>
      <c r="K171" s="14" t="str">
        <f>IF(SUM(C171:H171)=0,"",IF(T171=0,LOOKUP(C171,Accounts!$A$10:$A$84,Accounts!$B$10:$B$84),"Error!  Invalid Account Number"))</f>
        <v/>
      </c>
      <c r="L171" s="30">
        <f t="shared" si="14"/>
        <v>0</v>
      </c>
      <c r="M171" s="152">
        <f t="shared" si="17"/>
        <v>0</v>
      </c>
      <c r="N171" s="43"/>
      <c r="O171" s="92"/>
      <c r="P171" s="150"/>
      <c r="Q171" s="156">
        <f t="shared" si="19"/>
        <v>0</v>
      </c>
      <c r="R171" s="161">
        <f t="shared" si="16"/>
        <v>0</v>
      </c>
      <c r="S171" s="15">
        <f>SUMIF(Accounts!A$10:A$84,C171,Accounts!A$10:A$84)</f>
        <v>0</v>
      </c>
      <c r="T171" s="15">
        <f t="shared" si="18"/>
        <v>0</v>
      </c>
      <c r="U171" s="15">
        <f t="shared" si="15"/>
        <v>0</v>
      </c>
    </row>
    <row r="172" spans="1:21">
      <c r="A172" s="56"/>
      <c r="B172" s="3"/>
      <c r="C172" s="216"/>
      <c r="D172" s="102"/>
      <c r="E172" s="102"/>
      <c r="F172" s="103"/>
      <c r="G172" s="131"/>
      <c r="H172" s="2"/>
      <c r="I172" s="107">
        <f>IF(F172="",SUMIF(Accounts!$A$10:$A$84,C172,Accounts!$D$10:$D$84),0)</f>
        <v>0</v>
      </c>
      <c r="J172" s="30">
        <f>IF(H172&lt;&gt;"",ROUND(H172*(1-F172-I172),2),IF(SETUP!$C$10&lt;&gt;"Y",0,IF(SUMIF(Accounts!A$10:A$84,C172,Accounts!Q$10:Q$84)=1,0,ROUND((D172-E172)*(1-F172-I172)/SETUP!$C$13,2))))</f>
        <v>0</v>
      </c>
      <c r="K172" s="14" t="str">
        <f>IF(SUM(C172:H172)=0,"",IF(T172=0,LOOKUP(C172,Accounts!$A$10:$A$84,Accounts!$B$10:$B$84),"Error!  Invalid Account Number"))</f>
        <v/>
      </c>
      <c r="L172" s="30">
        <f t="shared" si="14"/>
        <v>0</v>
      </c>
      <c r="M172" s="152">
        <f t="shared" si="17"/>
        <v>0</v>
      </c>
      <c r="N172" s="43"/>
      <c r="O172" s="92"/>
      <c r="P172" s="150"/>
      <c r="Q172" s="156">
        <f t="shared" si="19"/>
        <v>0</v>
      </c>
      <c r="R172" s="161">
        <f t="shared" si="16"/>
        <v>0</v>
      </c>
      <c r="S172" s="15">
        <f>SUMIF(Accounts!A$10:A$84,C172,Accounts!A$10:A$84)</f>
        <v>0</v>
      </c>
      <c r="T172" s="15">
        <f t="shared" si="18"/>
        <v>0</v>
      </c>
      <c r="U172" s="15">
        <f t="shared" si="15"/>
        <v>0</v>
      </c>
    </row>
    <row r="173" spans="1:21">
      <c r="A173" s="56"/>
      <c r="B173" s="3"/>
      <c r="C173" s="216"/>
      <c r="D173" s="102"/>
      <c r="E173" s="102"/>
      <c r="F173" s="103"/>
      <c r="G173" s="131"/>
      <c r="H173" s="2"/>
      <c r="I173" s="107">
        <f>IF(F173="",SUMIF(Accounts!$A$10:$A$84,C173,Accounts!$D$10:$D$84),0)</f>
        <v>0</v>
      </c>
      <c r="J173" s="30">
        <f>IF(H173&lt;&gt;"",ROUND(H173*(1-F173-I173),2),IF(SETUP!$C$10&lt;&gt;"Y",0,IF(SUMIF(Accounts!A$10:A$84,C173,Accounts!Q$10:Q$84)=1,0,ROUND((D173-E173)*(1-F173-I173)/SETUP!$C$13,2))))</f>
        <v>0</v>
      </c>
      <c r="K173" s="14" t="str">
        <f>IF(SUM(C173:H173)=0,"",IF(T173=0,LOOKUP(C173,Accounts!$A$10:$A$84,Accounts!$B$10:$B$84),"Error!  Invalid Account Number"))</f>
        <v/>
      </c>
      <c r="L173" s="30">
        <f t="shared" si="14"/>
        <v>0</v>
      </c>
      <c r="M173" s="152">
        <f t="shared" si="17"/>
        <v>0</v>
      </c>
      <c r="N173" s="43"/>
      <c r="O173" s="92"/>
      <c r="P173" s="150"/>
      <c r="Q173" s="156">
        <f t="shared" si="19"/>
        <v>0</v>
      </c>
      <c r="R173" s="161">
        <f t="shared" si="16"/>
        <v>0</v>
      </c>
      <c r="S173" s="15">
        <f>SUMIF(Accounts!A$10:A$84,C173,Accounts!A$10:A$84)</f>
        <v>0</v>
      </c>
      <c r="T173" s="15">
        <f t="shared" si="18"/>
        <v>0</v>
      </c>
      <c r="U173" s="15">
        <f t="shared" si="15"/>
        <v>0</v>
      </c>
    </row>
    <row r="174" spans="1:21">
      <c r="A174" s="56"/>
      <c r="B174" s="3"/>
      <c r="C174" s="216"/>
      <c r="D174" s="102"/>
      <c r="E174" s="102"/>
      <c r="F174" s="103"/>
      <c r="G174" s="131"/>
      <c r="H174" s="2"/>
      <c r="I174" s="107">
        <f>IF(F174="",SUMIF(Accounts!$A$10:$A$84,C174,Accounts!$D$10:$D$84),0)</f>
        <v>0</v>
      </c>
      <c r="J174" s="30">
        <f>IF(H174&lt;&gt;"",ROUND(H174*(1-F174-I174),2),IF(SETUP!$C$10&lt;&gt;"Y",0,IF(SUMIF(Accounts!A$10:A$84,C174,Accounts!Q$10:Q$84)=1,0,ROUND((D174-E174)*(1-F174-I174)/SETUP!$C$13,2))))</f>
        <v>0</v>
      </c>
      <c r="K174" s="14" t="str">
        <f>IF(SUM(C174:H174)=0,"",IF(T174=0,LOOKUP(C174,Accounts!$A$10:$A$84,Accounts!$B$10:$B$84),"Error!  Invalid Account Number"))</f>
        <v/>
      </c>
      <c r="L174" s="30">
        <f t="shared" si="14"/>
        <v>0</v>
      </c>
      <c r="M174" s="152">
        <f t="shared" si="17"/>
        <v>0</v>
      </c>
      <c r="N174" s="43"/>
      <c r="O174" s="92"/>
      <c r="P174" s="150"/>
      <c r="Q174" s="156">
        <f t="shared" si="19"/>
        <v>0</v>
      </c>
      <c r="R174" s="161">
        <f t="shared" si="16"/>
        <v>0</v>
      </c>
      <c r="S174" s="15">
        <f>SUMIF(Accounts!A$10:A$84,C174,Accounts!A$10:A$84)</f>
        <v>0</v>
      </c>
      <c r="T174" s="15">
        <f t="shared" si="18"/>
        <v>0</v>
      </c>
      <c r="U174" s="15">
        <f t="shared" si="15"/>
        <v>0</v>
      </c>
    </row>
    <row r="175" spans="1:21">
      <c r="A175" s="56"/>
      <c r="B175" s="3"/>
      <c r="C175" s="216"/>
      <c r="D175" s="102"/>
      <c r="E175" s="102"/>
      <c r="F175" s="103"/>
      <c r="G175" s="131"/>
      <c r="H175" s="2"/>
      <c r="I175" s="107">
        <f>IF(F175="",SUMIF(Accounts!$A$10:$A$84,C175,Accounts!$D$10:$D$84),0)</f>
        <v>0</v>
      </c>
      <c r="J175" s="30">
        <f>IF(H175&lt;&gt;"",ROUND(H175*(1-F175-I175),2),IF(SETUP!$C$10&lt;&gt;"Y",0,IF(SUMIF(Accounts!A$10:A$84,C175,Accounts!Q$10:Q$84)=1,0,ROUND((D175-E175)*(1-F175-I175)/SETUP!$C$13,2))))</f>
        <v>0</v>
      </c>
      <c r="K175" s="14" t="str">
        <f>IF(SUM(C175:H175)=0,"",IF(T175=0,LOOKUP(C175,Accounts!$A$10:$A$84,Accounts!$B$10:$B$84),"Error!  Invalid Account Number"))</f>
        <v/>
      </c>
      <c r="L175" s="30">
        <f t="shared" si="14"/>
        <v>0</v>
      </c>
      <c r="M175" s="152">
        <f t="shared" si="17"/>
        <v>0</v>
      </c>
      <c r="N175" s="43"/>
      <c r="O175" s="92"/>
      <c r="P175" s="150"/>
      <c r="Q175" s="156">
        <f t="shared" si="19"/>
        <v>0</v>
      </c>
      <c r="R175" s="161">
        <f t="shared" si="16"/>
        <v>0</v>
      </c>
      <c r="S175" s="15">
        <f>SUMIF(Accounts!A$10:A$84,C175,Accounts!A$10:A$84)</f>
        <v>0</v>
      </c>
      <c r="T175" s="15">
        <f t="shared" si="18"/>
        <v>0</v>
      </c>
      <c r="U175" s="15">
        <f t="shared" si="15"/>
        <v>0</v>
      </c>
    </row>
    <row r="176" spans="1:21">
      <c r="A176" s="56"/>
      <c r="B176" s="3"/>
      <c r="C176" s="216"/>
      <c r="D176" s="102"/>
      <c r="E176" s="102"/>
      <c r="F176" s="103"/>
      <c r="G176" s="131"/>
      <c r="H176" s="2"/>
      <c r="I176" s="107">
        <f>IF(F176="",SUMIF(Accounts!$A$10:$A$84,C176,Accounts!$D$10:$D$84),0)</f>
        <v>0</v>
      </c>
      <c r="J176" s="30">
        <f>IF(H176&lt;&gt;"",ROUND(H176*(1-F176-I176),2),IF(SETUP!$C$10&lt;&gt;"Y",0,IF(SUMIF(Accounts!A$10:A$84,C176,Accounts!Q$10:Q$84)=1,0,ROUND((D176-E176)*(1-F176-I176)/SETUP!$C$13,2))))</f>
        <v>0</v>
      </c>
      <c r="K176" s="14" t="str">
        <f>IF(SUM(C176:H176)=0,"",IF(T176=0,LOOKUP(C176,Accounts!$A$10:$A$84,Accounts!$B$10:$B$84),"Error!  Invalid Account Number"))</f>
        <v/>
      </c>
      <c r="L176" s="30">
        <f t="shared" si="14"/>
        <v>0</v>
      </c>
      <c r="M176" s="152">
        <f t="shared" si="17"/>
        <v>0</v>
      </c>
      <c r="N176" s="43"/>
      <c r="O176" s="92"/>
      <c r="P176" s="150"/>
      <c r="Q176" s="156">
        <f t="shared" si="19"/>
        <v>0</v>
      </c>
      <c r="R176" s="161">
        <f t="shared" si="16"/>
        <v>0</v>
      </c>
      <c r="S176" s="15">
        <f>SUMIF(Accounts!A$10:A$84,C176,Accounts!A$10:A$84)</f>
        <v>0</v>
      </c>
      <c r="T176" s="15">
        <f t="shared" si="18"/>
        <v>0</v>
      </c>
      <c r="U176" s="15">
        <f t="shared" si="15"/>
        <v>0</v>
      </c>
    </row>
    <row r="177" spans="1:21">
      <c r="A177" s="56"/>
      <c r="B177" s="3"/>
      <c r="C177" s="216"/>
      <c r="D177" s="102"/>
      <c r="E177" s="102"/>
      <c r="F177" s="103"/>
      <c r="G177" s="131"/>
      <c r="H177" s="2"/>
      <c r="I177" s="107">
        <f>IF(F177="",SUMIF(Accounts!$A$10:$A$84,C177,Accounts!$D$10:$D$84),0)</f>
        <v>0</v>
      </c>
      <c r="J177" s="30">
        <f>IF(H177&lt;&gt;"",ROUND(H177*(1-F177-I177),2),IF(SETUP!$C$10&lt;&gt;"Y",0,IF(SUMIF(Accounts!A$10:A$84,C177,Accounts!Q$10:Q$84)=1,0,ROUND((D177-E177)*(1-F177-I177)/SETUP!$C$13,2))))</f>
        <v>0</v>
      </c>
      <c r="K177" s="14" t="str">
        <f>IF(SUM(C177:H177)=0,"",IF(T177=0,LOOKUP(C177,Accounts!$A$10:$A$84,Accounts!$B$10:$B$84),"Error!  Invalid Account Number"))</f>
        <v/>
      </c>
      <c r="L177" s="30">
        <f t="shared" si="14"/>
        <v>0</v>
      </c>
      <c r="M177" s="152">
        <f t="shared" si="17"/>
        <v>0</v>
      </c>
      <c r="N177" s="43"/>
      <c r="O177" s="92"/>
      <c r="P177" s="150"/>
      <c r="Q177" s="156">
        <f t="shared" si="19"/>
        <v>0</v>
      </c>
      <c r="R177" s="161">
        <f t="shared" si="16"/>
        <v>0</v>
      </c>
      <c r="S177" s="15">
        <f>SUMIF(Accounts!A$10:A$84,C177,Accounts!A$10:A$84)</f>
        <v>0</v>
      </c>
      <c r="T177" s="15">
        <f t="shared" si="18"/>
        <v>0</v>
      </c>
      <c r="U177" s="15">
        <f t="shared" si="15"/>
        <v>0</v>
      </c>
    </row>
    <row r="178" spans="1:21">
      <c r="A178" s="56"/>
      <c r="B178" s="3"/>
      <c r="C178" s="216"/>
      <c r="D178" s="102"/>
      <c r="E178" s="102"/>
      <c r="F178" s="103"/>
      <c r="G178" s="131"/>
      <c r="H178" s="2"/>
      <c r="I178" s="107">
        <f>IF(F178="",SUMIF(Accounts!$A$10:$A$84,C178,Accounts!$D$10:$D$84),0)</f>
        <v>0</v>
      </c>
      <c r="J178" s="30">
        <f>IF(H178&lt;&gt;"",ROUND(H178*(1-F178-I178),2),IF(SETUP!$C$10&lt;&gt;"Y",0,IF(SUMIF(Accounts!A$10:A$84,C178,Accounts!Q$10:Q$84)=1,0,ROUND((D178-E178)*(1-F178-I178)/SETUP!$C$13,2))))</f>
        <v>0</v>
      </c>
      <c r="K178" s="14" t="str">
        <f>IF(SUM(C178:H178)=0,"",IF(T178=0,LOOKUP(C178,Accounts!$A$10:$A$84,Accounts!$B$10:$B$84),"Error!  Invalid Account Number"))</f>
        <v/>
      </c>
      <c r="L178" s="30">
        <f t="shared" si="14"/>
        <v>0</v>
      </c>
      <c r="M178" s="152">
        <f t="shared" si="17"/>
        <v>0</v>
      </c>
      <c r="N178" s="43"/>
      <c r="O178" s="92"/>
      <c r="P178" s="150"/>
      <c r="Q178" s="156">
        <f t="shared" si="19"/>
        <v>0</v>
      </c>
      <c r="R178" s="161">
        <f t="shared" si="16"/>
        <v>0</v>
      </c>
      <c r="S178" s="15">
        <f>SUMIF(Accounts!A$10:A$84,C178,Accounts!A$10:A$84)</f>
        <v>0</v>
      </c>
      <c r="T178" s="15">
        <f t="shared" si="18"/>
        <v>0</v>
      </c>
      <c r="U178" s="15">
        <f t="shared" si="15"/>
        <v>0</v>
      </c>
    </row>
    <row r="179" spans="1:21">
      <c r="A179" s="56"/>
      <c r="B179" s="3"/>
      <c r="C179" s="216"/>
      <c r="D179" s="102"/>
      <c r="E179" s="102"/>
      <c r="F179" s="103"/>
      <c r="G179" s="131"/>
      <c r="H179" s="2"/>
      <c r="I179" s="107">
        <f>IF(F179="",SUMIF(Accounts!$A$10:$A$84,C179,Accounts!$D$10:$D$84),0)</f>
        <v>0</v>
      </c>
      <c r="J179" s="30">
        <f>IF(H179&lt;&gt;"",ROUND(H179*(1-F179-I179),2),IF(SETUP!$C$10&lt;&gt;"Y",0,IF(SUMIF(Accounts!A$10:A$84,C179,Accounts!Q$10:Q$84)=1,0,ROUND((D179-E179)*(1-F179-I179)/SETUP!$C$13,2))))</f>
        <v>0</v>
      </c>
      <c r="K179" s="14" t="str">
        <f>IF(SUM(C179:H179)=0,"",IF(T179=0,LOOKUP(C179,Accounts!$A$10:$A$84,Accounts!$B$10:$B$84),"Error!  Invalid Account Number"))</f>
        <v/>
      </c>
      <c r="L179" s="30">
        <f t="shared" si="14"/>
        <v>0</v>
      </c>
      <c r="M179" s="152">
        <f t="shared" si="17"/>
        <v>0</v>
      </c>
      <c r="N179" s="43"/>
      <c r="O179" s="92"/>
      <c r="P179" s="150"/>
      <c r="Q179" s="156">
        <f t="shared" si="19"/>
        <v>0</v>
      </c>
      <c r="R179" s="161">
        <f t="shared" si="16"/>
        <v>0</v>
      </c>
      <c r="S179" s="15">
        <f>SUMIF(Accounts!A$10:A$84,C179,Accounts!A$10:A$84)</f>
        <v>0</v>
      </c>
      <c r="T179" s="15">
        <f t="shared" si="18"/>
        <v>0</v>
      </c>
      <c r="U179" s="15">
        <f t="shared" si="15"/>
        <v>0</v>
      </c>
    </row>
    <row r="180" spans="1:21">
      <c r="A180" s="56"/>
      <c r="B180" s="3"/>
      <c r="C180" s="216"/>
      <c r="D180" s="102"/>
      <c r="E180" s="102"/>
      <c r="F180" s="103"/>
      <c r="G180" s="131"/>
      <c r="H180" s="2"/>
      <c r="I180" s="107">
        <f>IF(F180="",SUMIF(Accounts!$A$10:$A$84,C180,Accounts!$D$10:$D$84),0)</f>
        <v>0</v>
      </c>
      <c r="J180" s="30">
        <f>IF(H180&lt;&gt;"",ROUND(H180*(1-F180-I180),2),IF(SETUP!$C$10&lt;&gt;"Y",0,IF(SUMIF(Accounts!A$10:A$84,C180,Accounts!Q$10:Q$84)=1,0,ROUND((D180-E180)*(1-F180-I180)/SETUP!$C$13,2))))</f>
        <v>0</v>
      </c>
      <c r="K180" s="14" t="str">
        <f>IF(SUM(C180:H180)=0,"",IF(T180=0,LOOKUP(C180,Accounts!$A$10:$A$84,Accounts!$B$10:$B$84),"Error!  Invalid Account Number"))</f>
        <v/>
      </c>
      <c r="L180" s="30">
        <f t="shared" si="14"/>
        <v>0</v>
      </c>
      <c r="M180" s="152">
        <f t="shared" si="17"/>
        <v>0</v>
      </c>
      <c r="N180" s="43"/>
      <c r="O180" s="92"/>
      <c r="P180" s="150"/>
      <c r="Q180" s="156">
        <f t="shared" si="19"/>
        <v>0</v>
      </c>
      <c r="R180" s="161">
        <f t="shared" si="16"/>
        <v>0</v>
      </c>
      <c r="S180" s="15">
        <f>SUMIF(Accounts!A$10:A$84,C180,Accounts!A$10:A$84)</f>
        <v>0</v>
      </c>
      <c r="T180" s="15">
        <f t="shared" si="18"/>
        <v>0</v>
      </c>
      <c r="U180" s="15">
        <f t="shared" si="15"/>
        <v>0</v>
      </c>
    </row>
    <row r="181" spans="1:21">
      <c r="A181" s="56"/>
      <c r="B181" s="3"/>
      <c r="C181" s="216"/>
      <c r="D181" s="102"/>
      <c r="E181" s="102"/>
      <c r="F181" s="103"/>
      <c r="G181" s="131"/>
      <c r="H181" s="2"/>
      <c r="I181" s="107">
        <f>IF(F181="",SUMIF(Accounts!$A$10:$A$84,C181,Accounts!$D$10:$D$84),0)</f>
        <v>0</v>
      </c>
      <c r="J181" s="30">
        <f>IF(H181&lt;&gt;"",ROUND(H181*(1-F181-I181),2),IF(SETUP!$C$10&lt;&gt;"Y",0,IF(SUMIF(Accounts!A$10:A$84,C181,Accounts!Q$10:Q$84)=1,0,ROUND((D181-E181)*(1-F181-I181)/SETUP!$C$13,2))))</f>
        <v>0</v>
      </c>
      <c r="K181" s="14" t="str">
        <f>IF(SUM(C181:H181)=0,"",IF(T181=0,LOOKUP(C181,Accounts!$A$10:$A$84,Accounts!$B$10:$B$84),"Error!  Invalid Account Number"))</f>
        <v/>
      </c>
      <c r="L181" s="30">
        <f t="shared" si="14"/>
        <v>0</v>
      </c>
      <c r="M181" s="152">
        <f t="shared" si="17"/>
        <v>0</v>
      </c>
      <c r="N181" s="43"/>
      <c r="O181" s="92"/>
      <c r="P181" s="150"/>
      <c r="Q181" s="156">
        <f t="shared" si="19"/>
        <v>0</v>
      </c>
      <c r="R181" s="161">
        <f t="shared" si="16"/>
        <v>0</v>
      </c>
      <c r="S181" s="15">
        <f>SUMIF(Accounts!A$10:A$84,C181,Accounts!A$10:A$84)</f>
        <v>0</v>
      </c>
      <c r="T181" s="15">
        <f t="shared" si="18"/>
        <v>0</v>
      </c>
      <c r="U181" s="15">
        <f t="shared" si="15"/>
        <v>0</v>
      </c>
    </row>
    <row r="182" spans="1:21">
      <c r="A182" s="56"/>
      <c r="B182" s="3"/>
      <c r="C182" s="216"/>
      <c r="D182" s="102"/>
      <c r="E182" s="102"/>
      <c r="F182" s="103"/>
      <c r="G182" s="131"/>
      <c r="H182" s="2"/>
      <c r="I182" s="107">
        <f>IF(F182="",SUMIF(Accounts!$A$10:$A$84,C182,Accounts!$D$10:$D$84),0)</f>
        <v>0</v>
      </c>
      <c r="J182" s="30">
        <f>IF(H182&lt;&gt;"",ROUND(H182*(1-F182-I182),2),IF(SETUP!$C$10&lt;&gt;"Y",0,IF(SUMIF(Accounts!A$10:A$84,C182,Accounts!Q$10:Q$84)=1,0,ROUND((D182-E182)*(1-F182-I182)/SETUP!$C$13,2))))</f>
        <v>0</v>
      </c>
      <c r="K182" s="14" t="str">
        <f>IF(SUM(C182:H182)=0,"",IF(T182=0,LOOKUP(C182,Accounts!$A$10:$A$84,Accounts!$B$10:$B$84),"Error!  Invalid Account Number"))</f>
        <v/>
      </c>
      <c r="L182" s="30">
        <f t="shared" si="14"/>
        <v>0</v>
      </c>
      <c r="M182" s="152">
        <f t="shared" si="17"/>
        <v>0</v>
      </c>
      <c r="N182" s="43"/>
      <c r="O182" s="92"/>
      <c r="P182" s="150"/>
      <c r="Q182" s="156">
        <f t="shared" si="19"/>
        <v>0</v>
      </c>
      <c r="R182" s="161">
        <f t="shared" si="16"/>
        <v>0</v>
      </c>
      <c r="S182" s="15">
        <f>SUMIF(Accounts!A$10:A$84,C182,Accounts!A$10:A$84)</f>
        <v>0</v>
      </c>
      <c r="T182" s="15">
        <f t="shared" si="18"/>
        <v>0</v>
      </c>
      <c r="U182" s="15">
        <f t="shared" si="15"/>
        <v>0</v>
      </c>
    </row>
    <row r="183" spans="1:21">
      <c r="A183" s="56"/>
      <c r="B183" s="3"/>
      <c r="C183" s="216"/>
      <c r="D183" s="102"/>
      <c r="E183" s="102"/>
      <c r="F183" s="103"/>
      <c r="G183" s="131"/>
      <c r="H183" s="2"/>
      <c r="I183" s="107">
        <f>IF(F183="",SUMIF(Accounts!$A$10:$A$84,C183,Accounts!$D$10:$D$84),0)</f>
        <v>0</v>
      </c>
      <c r="J183" s="30">
        <f>IF(H183&lt;&gt;"",ROUND(H183*(1-F183-I183),2),IF(SETUP!$C$10&lt;&gt;"Y",0,IF(SUMIF(Accounts!A$10:A$84,C183,Accounts!Q$10:Q$84)=1,0,ROUND((D183-E183)*(1-F183-I183)/SETUP!$C$13,2))))</f>
        <v>0</v>
      </c>
      <c r="K183" s="14" t="str">
        <f>IF(SUM(C183:H183)=0,"",IF(T183=0,LOOKUP(C183,Accounts!$A$10:$A$84,Accounts!$B$10:$B$84),"Error!  Invalid Account Number"))</f>
        <v/>
      </c>
      <c r="L183" s="30">
        <f t="shared" si="14"/>
        <v>0</v>
      </c>
      <c r="M183" s="152">
        <f t="shared" si="17"/>
        <v>0</v>
      </c>
      <c r="N183" s="43"/>
      <c r="O183" s="92"/>
      <c r="P183" s="150"/>
      <c r="Q183" s="156">
        <f t="shared" si="19"/>
        <v>0</v>
      </c>
      <c r="R183" s="161">
        <f t="shared" si="16"/>
        <v>0</v>
      </c>
      <c r="S183" s="15">
        <f>SUMIF(Accounts!A$10:A$84,C183,Accounts!A$10:A$84)</f>
        <v>0</v>
      </c>
      <c r="T183" s="15">
        <f t="shared" si="18"/>
        <v>0</v>
      </c>
      <c r="U183" s="15">
        <f t="shared" si="15"/>
        <v>0</v>
      </c>
    </row>
    <row r="184" spans="1:21">
      <c r="A184" s="56"/>
      <c r="B184" s="3"/>
      <c r="C184" s="216"/>
      <c r="D184" s="102"/>
      <c r="E184" s="102"/>
      <c r="F184" s="103"/>
      <c r="G184" s="131"/>
      <c r="H184" s="2"/>
      <c r="I184" s="107">
        <f>IF(F184="",SUMIF(Accounts!$A$10:$A$84,C184,Accounts!$D$10:$D$84),0)</f>
        <v>0</v>
      </c>
      <c r="J184" s="30">
        <f>IF(H184&lt;&gt;"",ROUND(H184*(1-F184-I184),2),IF(SETUP!$C$10&lt;&gt;"Y",0,IF(SUMIF(Accounts!A$10:A$84,C184,Accounts!Q$10:Q$84)=1,0,ROUND((D184-E184)*(1-F184-I184)/SETUP!$C$13,2))))</f>
        <v>0</v>
      </c>
      <c r="K184" s="14" t="str">
        <f>IF(SUM(C184:H184)=0,"",IF(T184=0,LOOKUP(C184,Accounts!$A$10:$A$84,Accounts!$B$10:$B$84),"Error!  Invalid Account Number"))</f>
        <v/>
      </c>
      <c r="L184" s="30">
        <f t="shared" si="14"/>
        <v>0</v>
      </c>
      <c r="M184" s="152">
        <f t="shared" si="17"/>
        <v>0</v>
      </c>
      <c r="N184" s="43"/>
      <c r="O184" s="92"/>
      <c r="P184" s="150"/>
      <c r="Q184" s="156">
        <f t="shared" si="19"/>
        <v>0</v>
      </c>
      <c r="R184" s="161">
        <f t="shared" si="16"/>
        <v>0</v>
      </c>
      <c r="S184" s="15">
        <f>SUMIF(Accounts!A$10:A$84,C184,Accounts!A$10:A$84)</f>
        <v>0</v>
      </c>
      <c r="T184" s="15">
        <f t="shared" si="18"/>
        <v>0</v>
      </c>
      <c r="U184" s="15">
        <f t="shared" si="15"/>
        <v>0</v>
      </c>
    </row>
    <row r="185" spans="1:21">
      <c r="A185" s="56"/>
      <c r="B185" s="3"/>
      <c r="C185" s="216"/>
      <c r="D185" s="102"/>
      <c r="E185" s="102"/>
      <c r="F185" s="103"/>
      <c r="G185" s="131"/>
      <c r="H185" s="2"/>
      <c r="I185" s="107">
        <f>IF(F185="",SUMIF(Accounts!$A$10:$A$84,C185,Accounts!$D$10:$D$84),0)</f>
        <v>0</v>
      </c>
      <c r="J185" s="30">
        <f>IF(H185&lt;&gt;"",ROUND(H185*(1-F185-I185),2),IF(SETUP!$C$10&lt;&gt;"Y",0,IF(SUMIF(Accounts!A$10:A$84,C185,Accounts!Q$10:Q$84)=1,0,ROUND((D185-E185)*(1-F185-I185)/SETUP!$C$13,2))))</f>
        <v>0</v>
      </c>
      <c r="K185" s="14" t="str">
        <f>IF(SUM(C185:H185)=0,"",IF(T185=0,LOOKUP(C185,Accounts!$A$10:$A$84,Accounts!$B$10:$B$84),"Error!  Invalid Account Number"))</f>
        <v/>
      </c>
      <c r="L185" s="30">
        <f t="shared" si="14"/>
        <v>0</v>
      </c>
      <c r="M185" s="152">
        <f t="shared" si="17"/>
        <v>0</v>
      </c>
      <c r="N185" s="43"/>
      <c r="O185" s="92"/>
      <c r="P185" s="150"/>
      <c r="Q185" s="156">
        <f t="shared" si="19"/>
        <v>0</v>
      </c>
      <c r="R185" s="161">
        <f t="shared" si="16"/>
        <v>0</v>
      </c>
      <c r="S185" s="15">
        <f>SUMIF(Accounts!A$10:A$84,C185,Accounts!A$10:A$84)</f>
        <v>0</v>
      </c>
      <c r="T185" s="15">
        <f t="shared" si="18"/>
        <v>0</v>
      </c>
      <c r="U185" s="15">
        <f t="shared" si="15"/>
        <v>0</v>
      </c>
    </row>
    <row r="186" spans="1:21">
      <c r="A186" s="56"/>
      <c r="B186" s="3"/>
      <c r="C186" s="216"/>
      <c r="D186" s="102"/>
      <c r="E186" s="102"/>
      <c r="F186" s="103"/>
      <c r="G186" s="131"/>
      <c r="H186" s="2"/>
      <c r="I186" s="107">
        <f>IF(F186="",SUMIF(Accounts!$A$10:$A$84,C186,Accounts!$D$10:$D$84),0)</f>
        <v>0</v>
      </c>
      <c r="J186" s="30">
        <f>IF(H186&lt;&gt;"",ROUND(H186*(1-F186-I186),2),IF(SETUP!$C$10&lt;&gt;"Y",0,IF(SUMIF(Accounts!A$10:A$84,C186,Accounts!Q$10:Q$84)=1,0,ROUND((D186-E186)*(1-F186-I186)/SETUP!$C$13,2))))</f>
        <v>0</v>
      </c>
      <c r="K186" s="14" t="str">
        <f>IF(SUM(C186:H186)=0,"",IF(T186=0,LOOKUP(C186,Accounts!$A$10:$A$84,Accounts!$B$10:$B$84),"Error!  Invalid Account Number"))</f>
        <v/>
      </c>
      <c r="L186" s="30">
        <f t="shared" si="14"/>
        <v>0</v>
      </c>
      <c r="M186" s="152">
        <f t="shared" si="17"/>
        <v>0</v>
      </c>
      <c r="N186" s="43"/>
      <c r="O186" s="92"/>
      <c r="P186" s="150"/>
      <c r="Q186" s="156">
        <f t="shared" si="19"/>
        <v>0</v>
      </c>
      <c r="R186" s="161">
        <f t="shared" si="16"/>
        <v>0</v>
      </c>
      <c r="S186" s="15">
        <f>SUMIF(Accounts!A$10:A$84,C186,Accounts!A$10:A$84)</f>
        <v>0</v>
      </c>
      <c r="T186" s="15">
        <f t="shared" si="18"/>
        <v>0</v>
      </c>
      <c r="U186" s="15">
        <f t="shared" si="15"/>
        <v>0</v>
      </c>
    </row>
    <row r="187" spans="1:21">
      <c r="A187" s="56"/>
      <c r="B187" s="3"/>
      <c r="C187" s="216"/>
      <c r="D187" s="102"/>
      <c r="E187" s="102"/>
      <c r="F187" s="103"/>
      <c r="G187" s="131"/>
      <c r="H187" s="2"/>
      <c r="I187" s="107">
        <f>IF(F187="",SUMIF(Accounts!$A$10:$A$84,C187,Accounts!$D$10:$D$84),0)</f>
        <v>0</v>
      </c>
      <c r="J187" s="30">
        <f>IF(H187&lt;&gt;"",ROUND(H187*(1-F187-I187),2),IF(SETUP!$C$10&lt;&gt;"Y",0,IF(SUMIF(Accounts!A$10:A$84,C187,Accounts!Q$10:Q$84)=1,0,ROUND((D187-E187)*(1-F187-I187)/SETUP!$C$13,2))))</f>
        <v>0</v>
      </c>
      <c r="K187" s="14" t="str">
        <f>IF(SUM(C187:H187)=0,"",IF(T187=0,LOOKUP(C187,Accounts!$A$10:$A$84,Accounts!$B$10:$B$84),"Error!  Invalid Account Number"))</f>
        <v/>
      </c>
      <c r="L187" s="30">
        <f t="shared" si="14"/>
        <v>0</v>
      </c>
      <c r="M187" s="152">
        <f t="shared" si="17"/>
        <v>0</v>
      </c>
      <c r="N187" s="43"/>
      <c r="O187" s="92"/>
      <c r="P187" s="150"/>
      <c r="Q187" s="156">
        <f t="shared" si="19"/>
        <v>0</v>
      </c>
      <c r="R187" s="161">
        <f t="shared" si="16"/>
        <v>0</v>
      </c>
      <c r="S187" s="15">
        <f>SUMIF(Accounts!A$10:A$84,C187,Accounts!A$10:A$84)</f>
        <v>0</v>
      </c>
      <c r="T187" s="15">
        <f t="shared" si="18"/>
        <v>0</v>
      </c>
      <c r="U187" s="15">
        <f t="shared" si="15"/>
        <v>0</v>
      </c>
    </row>
    <row r="188" spans="1:21">
      <c r="A188" s="56"/>
      <c r="B188" s="3"/>
      <c r="C188" s="216"/>
      <c r="D188" s="102"/>
      <c r="E188" s="102"/>
      <c r="F188" s="103"/>
      <c r="G188" s="131"/>
      <c r="H188" s="2"/>
      <c r="I188" s="107">
        <f>IF(F188="",SUMIF(Accounts!$A$10:$A$84,C188,Accounts!$D$10:$D$84),0)</f>
        <v>0</v>
      </c>
      <c r="J188" s="30">
        <f>IF(H188&lt;&gt;"",ROUND(H188*(1-F188-I188),2),IF(SETUP!$C$10&lt;&gt;"Y",0,IF(SUMIF(Accounts!A$10:A$84,C188,Accounts!Q$10:Q$84)=1,0,ROUND((D188-E188)*(1-F188-I188)/SETUP!$C$13,2))))</f>
        <v>0</v>
      </c>
      <c r="K188" s="14" t="str">
        <f>IF(SUM(C188:H188)=0,"",IF(T188=0,LOOKUP(C188,Accounts!$A$10:$A$84,Accounts!$B$10:$B$84),"Error!  Invalid Account Number"))</f>
        <v/>
      </c>
      <c r="L188" s="30">
        <f t="shared" si="14"/>
        <v>0</v>
      </c>
      <c r="M188" s="152">
        <f t="shared" si="17"/>
        <v>0</v>
      </c>
      <c r="N188" s="43"/>
      <c r="O188" s="92"/>
      <c r="P188" s="150"/>
      <c r="Q188" s="156">
        <f t="shared" si="19"/>
        <v>0</v>
      </c>
      <c r="R188" s="161">
        <f t="shared" si="16"/>
        <v>0</v>
      </c>
      <c r="S188" s="15">
        <f>SUMIF(Accounts!A$10:A$84,C188,Accounts!A$10:A$84)</f>
        <v>0</v>
      </c>
      <c r="T188" s="15">
        <f t="shared" si="18"/>
        <v>0</v>
      </c>
      <c r="U188" s="15">
        <f t="shared" si="15"/>
        <v>0</v>
      </c>
    </row>
    <row r="189" spans="1:21">
      <c r="A189" s="56"/>
      <c r="B189" s="3"/>
      <c r="C189" s="216"/>
      <c r="D189" s="102"/>
      <c r="E189" s="102"/>
      <c r="F189" s="103"/>
      <c r="G189" s="131"/>
      <c r="H189" s="2"/>
      <c r="I189" s="107">
        <f>IF(F189="",SUMIF(Accounts!$A$10:$A$84,C189,Accounts!$D$10:$D$84),0)</f>
        <v>0</v>
      </c>
      <c r="J189" s="30">
        <f>IF(H189&lt;&gt;"",ROUND(H189*(1-F189-I189),2),IF(SETUP!$C$10&lt;&gt;"Y",0,IF(SUMIF(Accounts!A$10:A$84,C189,Accounts!Q$10:Q$84)=1,0,ROUND((D189-E189)*(1-F189-I189)/SETUP!$C$13,2))))</f>
        <v>0</v>
      </c>
      <c r="K189" s="14" t="str">
        <f>IF(SUM(C189:H189)=0,"",IF(T189=0,LOOKUP(C189,Accounts!$A$10:$A$84,Accounts!$B$10:$B$84),"Error!  Invalid Account Number"))</f>
        <v/>
      </c>
      <c r="L189" s="30">
        <f t="shared" si="14"/>
        <v>0</v>
      </c>
      <c r="M189" s="152">
        <f t="shared" si="17"/>
        <v>0</v>
      </c>
      <c r="N189" s="43"/>
      <c r="O189" s="92"/>
      <c r="P189" s="150"/>
      <c r="Q189" s="156">
        <f t="shared" si="19"/>
        <v>0</v>
      </c>
      <c r="R189" s="161">
        <f t="shared" si="16"/>
        <v>0</v>
      </c>
      <c r="S189" s="15">
        <f>SUMIF(Accounts!A$10:A$84,C189,Accounts!A$10:A$84)</f>
        <v>0</v>
      </c>
      <c r="T189" s="15">
        <f t="shared" si="18"/>
        <v>0</v>
      </c>
      <c r="U189" s="15">
        <f t="shared" si="15"/>
        <v>0</v>
      </c>
    </row>
    <row r="190" spans="1:21">
      <c r="A190" s="56"/>
      <c r="B190" s="3"/>
      <c r="C190" s="216"/>
      <c r="D190" s="102"/>
      <c r="E190" s="102"/>
      <c r="F190" s="103"/>
      <c r="G190" s="131"/>
      <c r="H190" s="2"/>
      <c r="I190" s="107">
        <f>IF(F190="",SUMIF(Accounts!$A$10:$A$84,C190,Accounts!$D$10:$D$84),0)</f>
        <v>0</v>
      </c>
      <c r="J190" s="30">
        <f>IF(H190&lt;&gt;"",ROUND(H190*(1-F190-I190),2),IF(SETUP!$C$10&lt;&gt;"Y",0,IF(SUMIF(Accounts!A$10:A$84,C190,Accounts!Q$10:Q$84)=1,0,ROUND((D190-E190)*(1-F190-I190)/SETUP!$C$13,2))))</f>
        <v>0</v>
      </c>
      <c r="K190" s="14" t="str">
        <f>IF(SUM(C190:H190)=0,"",IF(T190=0,LOOKUP(C190,Accounts!$A$10:$A$84,Accounts!$B$10:$B$84),"Error!  Invalid Account Number"))</f>
        <v/>
      </c>
      <c r="L190" s="30">
        <f t="shared" si="14"/>
        <v>0</v>
      </c>
      <c r="M190" s="152">
        <f t="shared" si="17"/>
        <v>0</v>
      </c>
      <c r="N190" s="43"/>
      <c r="O190" s="92"/>
      <c r="P190" s="150"/>
      <c r="Q190" s="156">
        <f t="shared" si="19"/>
        <v>0</v>
      </c>
      <c r="R190" s="161">
        <f t="shared" si="16"/>
        <v>0</v>
      </c>
      <c r="S190" s="15">
        <f>SUMIF(Accounts!A$10:A$84,C190,Accounts!A$10:A$84)</f>
        <v>0</v>
      </c>
      <c r="T190" s="15">
        <f t="shared" si="18"/>
        <v>0</v>
      </c>
      <c r="U190" s="15">
        <f t="shared" si="15"/>
        <v>0</v>
      </c>
    </row>
    <row r="191" spans="1:21">
      <c r="A191" s="56"/>
      <c r="B191" s="3"/>
      <c r="C191" s="216"/>
      <c r="D191" s="102"/>
      <c r="E191" s="102"/>
      <c r="F191" s="103"/>
      <c r="G191" s="131"/>
      <c r="H191" s="2"/>
      <c r="I191" s="107">
        <f>IF(F191="",SUMIF(Accounts!$A$10:$A$84,C191,Accounts!$D$10:$D$84),0)</f>
        <v>0</v>
      </c>
      <c r="J191" s="30">
        <f>IF(H191&lt;&gt;"",ROUND(H191*(1-F191-I191),2),IF(SETUP!$C$10&lt;&gt;"Y",0,IF(SUMIF(Accounts!A$10:A$84,C191,Accounts!Q$10:Q$84)=1,0,ROUND((D191-E191)*(1-F191-I191)/SETUP!$C$13,2))))</f>
        <v>0</v>
      </c>
      <c r="K191" s="14" t="str">
        <f>IF(SUM(C191:H191)=0,"",IF(T191=0,LOOKUP(C191,Accounts!$A$10:$A$84,Accounts!$B$10:$B$84),"Error!  Invalid Account Number"))</f>
        <v/>
      </c>
      <c r="L191" s="30">
        <f t="shared" si="14"/>
        <v>0</v>
      </c>
      <c r="M191" s="152">
        <f t="shared" si="17"/>
        <v>0</v>
      </c>
      <c r="N191" s="43"/>
      <c r="O191" s="92"/>
      <c r="P191" s="150"/>
      <c r="Q191" s="156">
        <f t="shared" si="19"/>
        <v>0</v>
      </c>
      <c r="R191" s="161">
        <f t="shared" si="16"/>
        <v>0</v>
      </c>
      <c r="S191" s="15">
        <f>SUMIF(Accounts!A$10:A$84,C191,Accounts!A$10:A$84)</f>
        <v>0</v>
      </c>
      <c r="T191" s="15">
        <f t="shared" si="18"/>
        <v>0</v>
      </c>
      <c r="U191" s="15">
        <f t="shared" si="15"/>
        <v>0</v>
      </c>
    </row>
    <row r="192" spans="1:21">
      <c r="A192" s="56"/>
      <c r="B192" s="3"/>
      <c r="C192" s="216"/>
      <c r="D192" s="102"/>
      <c r="E192" s="102"/>
      <c r="F192" s="103"/>
      <c r="G192" s="131"/>
      <c r="H192" s="2"/>
      <c r="I192" s="107">
        <f>IF(F192="",SUMIF(Accounts!$A$10:$A$84,C192,Accounts!$D$10:$D$84),0)</f>
        <v>0</v>
      </c>
      <c r="J192" s="30">
        <f>IF(H192&lt;&gt;"",ROUND(H192*(1-F192-I192),2),IF(SETUP!$C$10&lt;&gt;"Y",0,IF(SUMIF(Accounts!A$10:A$84,C192,Accounts!Q$10:Q$84)=1,0,ROUND((D192-E192)*(1-F192-I192)/SETUP!$C$13,2))))</f>
        <v>0</v>
      </c>
      <c r="K192" s="14" t="str">
        <f>IF(SUM(C192:H192)=0,"",IF(T192=0,LOOKUP(C192,Accounts!$A$10:$A$84,Accounts!$B$10:$B$84),"Error!  Invalid Account Number"))</f>
        <v/>
      </c>
      <c r="L192" s="30">
        <f t="shared" si="14"/>
        <v>0</v>
      </c>
      <c r="M192" s="152">
        <f t="shared" si="17"/>
        <v>0</v>
      </c>
      <c r="N192" s="43"/>
      <c r="O192" s="92"/>
      <c r="P192" s="150"/>
      <c r="Q192" s="156">
        <f t="shared" si="19"/>
        <v>0</v>
      </c>
      <c r="R192" s="161">
        <f t="shared" si="16"/>
        <v>0</v>
      </c>
      <c r="S192" s="15">
        <f>SUMIF(Accounts!A$10:A$84,C192,Accounts!A$10:A$84)</f>
        <v>0</v>
      </c>
      <c r="T192" s="15">
        <f t="shared" si="18"/>
        <v>0</v>
      </c>
      <c r="U192" s="15">
        <f t="shared" si="15"/>
        <v>0</v>
      </c>
    </row>
    <row r="193" spans="1:21">
      <c r="A193" s="56"/>
      <c r="B193" s="3"/>
      <c r="C193" s="216"/>
      <c r="D193" s="102"/>
      <c r="E193" s="102"/>
      <c r="F193" s="103"/>
      <c r="G193" s="131"/>
      <c r="H193" s="2"/>
      <c r="I193" s="107">
        <f>IF(F193="",SUMIF(Accounts!$A$10:$A$84,C193,Accounts!$D$10:$D$84),0)</f>
        <v>0</v>
      </c>
      <c r="J193" s="30">
        <f>IF(H193&lt;&gt;"",ROUND(H193*(1-F193-I193),2),IF(SETUP!$C$10&lt;&gt;"Y",0,IF(SUMIF(Accounts!A$10:A$84,C193,Accounts!Q$10:Q$84)=1,0,ROUND((D193-E193)*(1-F193-I193)/SETUP!$C$13,2))))</f>
        <v>0</v>
      </c>
      <c r="K193" s="14" t="str">
        <f>IF(SUM(C193:H193)=0,"",IF(T193=0,LOOKUP(C193,Accounts!$A$10:$A$84,Accounts!$B$10:$B$84),"Error!  Invalid Account Number"))</f>
        <v/>
      </c>
      <c r="L193" s="30">
        <f t="shared" si="14"/>
        <v>0</v>
      </c>
      <c r="M193" s="152">
        <f t="shared" si="17"/>
        <v>0</v>
      </c>
      <c r="N193" s="43"/>
      <c r="O193" s="92"/>
      <c r="P193" s="150"/>
      <c r="Q193" s="156">
        <f t="shared" si="19"/>
        <v>0</v>
      </c>
      <c r="R193" s="161">
        <f t="shared" si="16"/>
        <v>0</v>
      </c>
      <c r="S193" s="15">
        <f>SUMIF(Accounts!A$10:A$84,C193,Accounts!A$10:A$84)</f>
        <v>0</v>
      </c>
      <c r="T193" s="15">
        <f t="shared" si="18"/>
        <v>0</v>
      </c>
      <c r="U193" s="15">
        <f t="shared" si="15"/>
        <v>0</v>
      </c>
    </row>
    <row r="194" spans="1:21">
      <c r="A194" s="56"/>
      <c r="B194" s="3"/>
      <c r="C194" s="216"/>
      <c r="D194" s="102"/>
      <c r="E194" s="102"/>
      <c r="F194" s="103"/>
      <c r="G194" s="131"/>
      <c r="H194" s="2"/>
      <c r="I194" s="107">
        <f>IF(F194="",SUMIF(Accounts!$A$10:$A$84,C194,Accounts!$D$10:$D$84),0)</f>
        <v>0</v>
      </c>
      <c r="J194" s="30">
        <f>IF(H194&lt;&gt;"",ROUND(H194*(1-F194-I194),2),IF(SETUP!$C$10&lt;&gt;"Y",0,IF(SUMIF(Accounts!A$10:A$84,C194,Accounts!Q$10:Q$84)=1,0,ROUND((D194-E194)*(1-F194-I194)/SETUP!$C$13,2))))</f>
        <v>0</v>
      </c>
      <c r="K194" s="14" t="str">
        <f>IF(SUM(C194:H194)=0,"",IF(T194=0,LOOKUP(C194,Accounts!$A$10:$A$84,Accounts!$B$10:$B$84),"Error!  Invalid Account Number"))</f>
        <v/>
      </c>
      <c r="L194" s="30">
        <f t="shared" si="14"/>
        <v>0</v>
      </c>
      <c r="M194" s="152">
        <f t="shared" si="17"/>
        <v>0</v>
      </c>
      <c r="N194" s="43"/>
      <c r="O194" s="92"/>
      <c r="P194" s="150"/>
      <c r="Q194" s="156">
        <f t="shared" si="19"/>
        <v>0</v>
      </c>
      <c r="R194" s="161">
        <f t="shared" si="16"/>
        <v>0</v>
      </c>
      <c r="S194" s="15">
        <f>SUMIF(Accounts!A$10:A$84,C194,Accounts!A$10:A$84)</f>
        <v>0</v>
      </c>
      <c r="T194" s="15">
        <f t="shared" si="18"/>
        <v>0</v>
      </c>
      <c r="U194" s="15">
        <f t="shared" si="15"/>
        <v>0</v>
      </c>
    </row>
    <row r="195" spans="1:21">
      <c r="A195" s="56"/>
      <c r="B195" s="3"/>
      <c r="C195" s="216"/>
      <c r="D195" s="102"/>
      <c r="E195" s="102"/>
      <c r="F195" s="103"/>
      <c r="G195" s="131"/>
      <c r="H195" s="2"/>
      <c r="I195" s="107">
        <f>IF(F195="",SUMIF(Accounts!$A$10:$A$84,C195,Accounts!$D$10:$D$84),0)</f>
        <v>0</v>
      </c>
      <c r="J195" s="30">
        <f>IF(H195&lt;&gt;"",ROUND(H195*(1-F195-I195),2),IF(SETUP!$C$10&lt;&gt;"Y",0,IF(SUMIF(Accounts!A$10:A$84,C195,Accounts!Q$10:Q$84)=1,0,ROUND((D195-E195)*(1-F195-I195)/SETUP!$C$13,2))))</f>
        <v>0</v>
      </c>
      <c r="K195" s="14" t="str">
        <f>IF(SUM(C195:H195)=0,"",IF(T195=0,LOOKUP(C195,Accounts!$A$10:$A$84,Accounts!$B$10:$B$84),"Error!  Invalid Account Number"))</f>
        <v/>
      </c>
      <c r="L195" s="30">
        <f t="shared" si="14"/>
        <v>0</v>
      </c>
      <c r="M195" s="152">
        <f t="shared" si="17"/>
        <v>0</v>
      </c>
      <c r="N195" s="43"/>
      <c r="O195" s="92"/>
      <c r="P195" s="150"/>
      <c r="Q195" s="156">
        <f t="shared" si="19"/>
        <v>0</v>
      </c>
      <c r="R195" s="161">
        <f t="shared" si="16"/>
        <v>0</v>
      </c>
      <c r="S195" s="15">
        <f>SUMIF(Accounts!A$10:A$84,C195,Accounts!A$10:A$84)</f>
        <v>0</v>
      </c>
      <c r="T195" s="15">
        <f t="shared" si="18"/>
        <v>0</v>
      </c>
      <c r="U195" s="15">
        <f t="shared" si="15"/>
        <v>0</v>
      </c>
    </row>
    <row r="196" spans="1:21">
      <c r="A196" s="56"/>
      <c r="B196" s="3"/>
      <c r="C196" s="216"/>
      <c r="D196" s="102"/>
      <c r="E196" s="102"/>
      <c r="F196" s="103"/>
      <c r="G196" s="131"/>
      <c r="H196" s="2"/>
      <c r="I196" s="107">
        <f>IF(F196="",SUMIF(Accounts!$A$10:$A$84,C196,Accounts!$D$10:$D$84),0)</f>
        <v>0</v>
      </c>
      <c r="J196" s="30">
        <f>IF(H196&lt;&gt;"",ROUND(H196*(1-F196-I196),2),IF(SETUP!$C$10&lt;&gt;"Y",0,IF(SUMIF(Accounts!A$10:A$84,C196,Accounts!Q$10:Q$84)=1,0,ROUND((D196-E196)*(1-F196-I196)/SETUP!$C$13,2))))</f>
        <v>0</v>
      </c>
      <c r="K196" s="14" t="str">
        <f>IF(SUM(C196:H196)=0,"",IF(T196=0,LOOKUP(C196,Accounts!$A$10:$A$84,Accounts!$B$10:$B$84),"Error!  Invalid Account Number"))</f>
        <v/>
      </c>
      <c r="L196" s="30">
        <f t="shared" si="14"/>
        <v>0</v>
      </c>
      <c r="M196" s="152">
        <f t="shared" si="17"/>
        <v>0</v>
      </c>
      <c r="N196" s="43"/>
      <c r="O196" s="92"/>
      <c r="P196" s="150"/>
      <c r="Q196" s="156">
        <f t="shared" si="19"/>
        <v>0</v>
      </c>
      <c r="R196" s="161">
        <f t="shared" si="16"/>
        <v>0</v>
      </c>
      <c r="S196" s="15">
        <f>SUMIF(Accounts!A$10:A$84,C196,Accounts!A$10:A$84)</f>
        <v>0</v>
      </c>
      <c r="T196" s="15">
        <f t="shared" si="18"/>
        <v>0</v>
      </c>
      <c r="U196" s="15">
        <f t="shared" si="15"/>
        <v>0</v>
      </c>
    </row>
    <row r="197" spans="1:21">
      <c r="A197" s="56"/>
      <c r="B197" s="3"/>
      <c r="C197" s="216"/>
      <c r="D197" s="102"/>
      <c r="E197" s="102"/>
      <c r="F197" s="103"/>
      <c r="G197" s="131"/>
      <c r="H197" s="2"/>
      <c r="I197" s="107">
        <f>IF(F197="",SUMIF(Accounts!$A$10:$A$84,C197,Accounts!$D$10:$D$84),0)</f>
        <v>0</v>
      </c>
      <c r="J197" s="30">
        <f>IF(H197&lt;&gt;"",ROUND(H197*(1-F197-I197),2),IF(SETUP!$C$10&lt;&gt;"Y",0,IF(SUMIF(Accounts!A$10:A$84,C197,Accounts!Q$10:Q$84)=1,0,ROUND((D197-E197)*(1-F197-I197)/SETUP!$C$13,2))))</f>
        <v>0</v>
      </c>
      <c r="K197" s="14" t="str">
        <f>IF(SUM(C197:H197)=0,"",IF(T197=0,LOOKUP(C197,Accounts!$A$10:$A$84,Accounts!$B$10:$B$84),"Error!  Invalid Account Number"))</f>
        <v/>
      </c>
      <c r="L197" s="30">
        <f t="shared" si="14"/>
        <v>0</v>
      </c>
      <c r="M197" s="152">
        <f t="shared" si="17"/>
        <v>0</v>
      </c>
      <c r="N197" s="43"/>
      <c r="O197" s="92"/>
      <c r="P197" s="150"/>
      <c r="Q197" s="156">
        <f t="shared" si="19"/>
        <v>0</v>
      </c>
      <c r="R197" s="161">
        <f t="shared" si="16"/>
        <v>0</v>
      </c>
      <c r="S197" s="15">
        <f>SUMIF(Accounts!A$10:A$84,C197,Accounts!A$10:A$84)</f>
        <v>0</v>
      </c>
      <c r="T197" s="15">
        <f t="shared" si="18"/>
        <v>0</v>
      </c>
      <c r="U197" s="15">
        <f t="shared" si="15"/>
        <v>0</v>
      </c>
    </row>
    <row r="198" spans="1:21">
      <c r="A198" s="56"/>
      <c r="B198" s="3"/>
      <c r="C198" s="216"/>
      <c r="D198" s="102"/>
      <c r="E198" s="102"/>
      <c r="F198" s="103"/>
      <c r="G198" s="131"/>
      <c r="H198" s="2"/>
      <c r="I198" s="107">
        <f>IF(F198="",SUMIF(Accounts!$A$10:$A$84,C198,Accounts!$D$10:$D$84),0)</f>
        <v>0</v>
      </c>
      <c r="J198" s="30">
        <f>IF(H198&lt;&gt;"",ROUND(H198*(1-F198-I198),2),IF(SETUP!$C$10&lt;&gt;"Y",0,IF(SUMIF(Accounts!A$10:A$84,C198,Accounts!Q$10:Q$84)=1,0,ROUND((D198-E198)*(1-F198-I198)/SETUP!$C$13,2))))</f>
        <v>0</v>
      </c>
      <c r="K198" s="14" t="str">
        <f>IF(SUM(C198:H198)=0,"",IF(T198=0,LOOKUP(C198,Accounts!$A$10:$A$84,Accounts!$B$10:$B$84),"Error!  Invalid Account Number"))</f>
        <v/>
      </c>
      <c r="L198" s="30">
        <f t="shared" si="14"/>
        <v>0</v>
      </c>
      <c r="M198" s="152">
        <f t="shared" si="17"/>
        <v>0</v>
      </c>
      <c r="N198" s="43"/>
      <c r="O198" s="92"/>
      <c r="P198" s="150"/>
      <c r="Q198" s="156">
        <f t="shared" si="19"/>
        <v>0</v>
      </c>
      <c r="R198" s="161">
        <f t="shared" si="16"/>
        <v>0</v>
      </c>
      <c r="S198" s="15">
        <f>SUMIF(Accounts!A$10:A$84,C198,Accounts!A$10:A$84)</f>
        <v>0</v>
      </c>
      <c r="T198" s="15">
        <f t="shared" si="18"/>
        <v>0</v>
      </c>
      <c r="U198" s="15">
        <f t="shared" si="15"/>
        <v>0</v>
      </c>
    </row>
    <row r="199" spans="1:21">
      <c r="A199" s="56"/>
      <c r="B199" s="3"/>
      <c r="C199" s="216"/>
      <c r="D199" s="102"/>
      <c r="E199" s="102"/>
      <c r="F199" s="103"/>
      <c r="G199" s="131"/>
      <c r="H199" s="2"/>
      <c r="I199" s="107">
        <f>IF(F199="",SUMIF(Accounts!$A$10:$A$84,C199,Accounts!$D$10:$D$84),0)</f>
        <v>0</v>
      </c>
      <c r="J199" s="30">
        <f>IF(H199&lt;&gt;"",ROUND(H199*(1-F199-I199),2),IF(SETUP!$C$10&lt;&gt;"Y",0,IF(SUMIF(Accounts!A$10:A$84,C199,Accounts!Q$10:Q$84)=1,0,ROUND((D199-E199)*(1-F199-I199)/SETUP!$C$13,2))))</f>
        <v>0</v>
      </c>
      <c r="K199" s="14" t="str">
        <f>IF(SUM(C199:H199)=0,"",IF(T199=0,LOOKUP(C199,Accounts!$A$10:$A$84,Accounts!$B$10:$B$84),"Error!  Invalid Account Number"))</f>
        <v/>
      </c>
      <c r="L199" s="30">
        <f t="shared" si="14"/>
        <v>0</v>
      </c>
      <c r="M199" s="152">
        <f t="shared" si="17"/>
        <v>0</v>
      </c>
      <c r="N199" s="43"/>
      <c r="O199" s="92"/>
      <c r="P199" s="150"/>
      <c r="Q199" s="156">
        <f t="shared" si="19"/>
        <v>0</v>
      </c>
      <c r="R199" s="161">
        <f t="shared" si="16"/>
        <v>0</v>
      </c>
      <c r="S199" s="15">
        <f>SUMIF(Accounts!A$10:A$84,C199,Accounts!A$10:A$84)</f>
        <v>0</v>
      </c>
      <c r="T199" s="15">
        <f t="shared" si="18"/>
        <v>0</v>
      </c>
      <c r="U199" s="15">
        <f t="shared" si="15"/>
        <v>0</v>
      </c>
    </row>
    <row r="200" spans="1:21">
      <c r="A200" s="56"/>
      <c r="B200" s="3"/>
      <c r="C200" s="216"/>
      <c r="D200" s="102"/>
      <c r="E200" s="102"/>
      <c r="F200" s="103"/>
      <c r="G200" s="131"/>
      <c r="H200" s="2"/>
      <c r="I200" s="107">
        <f>IF(F200="",SUMIF(Accounts!$A$10:$A$84,C200,Accounts!$D$10:$D$84),0)</f>
        <v>0</v>
      </c>
      <c r="J200" s="30">
        <f>IF(H200&lt;&gt;"",ROUND(H200*(1-F200-I200),2),IF(SETUP!$C$10&lt;&gt;"Y",0,IF(SUMIF(Accounts!A$10:A$84,C200,Accounts!Q$10:Q$84)=1,0,ROUND((D200-E200)*(1-F200-I200)/SETUP!$C$13,2))))</f>
        <v>0</v>
      </c>
      <c r="K200" s="14" t="str">
        <f>IF(SUM(C200:H200)=0,"",IF(T200=0,LOOKUP(C200,Accounts!$A$10:$A$84,Accounts!$B$10:$B$84),"Error!  Invalid Account Number"))</f>
        <v/>
      </c>
      <c r="L200" s="30">
        <f t="shared" ref="L200:L263" si="20">D200-E200-J200-M200</f>
        <v>0</v>
      </c>
      <c r="M200" s="152">
        <f t="shared" si="17"/>
        <v>0</v>
      </c>
      <c r="N200" s="43"/>
      <c r="O200" s="92"/>
      <c r="P200" s="150"/>
      <c r="Q200" s="156">
        <f t="shared" si="19"/>
        <v>0</v>
      </c>
      <c r="R200" s="161">
        <f t="shared" si="16"/>
        <v>0</v>
      </c>
      <c r="S200" s="15">
        <f>SUMIF(Accounts!A$10:A$84,C200,Accounts!A$10:A$84)</f>
        <v>0</v>
      </c>
      <c r="T200" s="15">
        <f t="shared" si="18"/>
        <v>0</v>
      </c>
      <c r="U200" s="15">
        <f t="shared" ref="U200:U263" si="21">IF(OR(AND(D200-E200&lt;0,J200&gt;0),AND(D200-E200&gt;0,J200&lt;0)),1,0)</f>
        <v>0</v>
      </c>
    </row>
    <row r="201" spans="1:21">
      <c r="A201" s="56"/>
      <c r="B201" s="3"/>
      <c r="C201" s="216"/>
      <c r="D201" s="102"/>
      <c r="E201" s="102"/>
      <c r="F201" s="103"/>
      <c r="G201" s="131"/>
      <c r="H201" s="2"/>
      <c r="I201" s="107">
        <f>IF(F201="",SUMIF(Accounts!$A$10:$A$84,C201,Accounts!$D$10:$D$84),0)</f>
        <v>0</v>
      </c>
      <c r="J201" s="30">
        <f>IF(H201&lt;&gt;"",ROUND(H201*(1-F201-I201),2),IF(SETUP!$C$10&lt;&gt;"Y",0,IF(SUMIF(Accounts!A$10:A$84,C201,Accounts!Q$10:Q$84)=1,0,ROUND((D201-E201)*(1-F201-I201)/SETUP!$C$13,2))))</f>
        <v>0</v>
      </c>
      <c r="K201" s="14" t="str">
        <f>IF(SUM(C201:H201)=0,"",IF(T201=0,LOOKUP(C201,Accounts!$A$10:$A$84,Accounts!$B$10:$B$84),"Error!  Invalid Account Number"))</f>
        <v/>
      </c>
      <c r="L201" s="30">
        <f t="shared" si="20"/>
        <v>0</v>
      </c>
      <c r="M201" s="152">
        <f t="shared" si="17"/>
        <v>0</v>
      </c>
      <c r="N201" s="43"/>
      <c r="O201" s="92"/>
      <c r="P201" s="150"/>
      <c r="Q201" s="156">
        <f t="shared" si="19"/>
        <v>0</v>
      </c>
      <c r="R201" s="161">
        <f t="shared" ref="R201:R264" si="22">J201+Q201</f>
        <v>0</v>
      </c>
      <c r="S201" s="15">
        <f>SUMIF(Accounts!A$10:A$84,C201,Accounts!A$10:A$84)</f>
        <v>0</v>
      </c>
      <c r="T201" s="15">
        <f t="shared" si="18"/>
        <v>0</v>
      </c>
      <c r="U201" s="15">
        <f t="shared" si="21"/>
        <v>0</v>
      </c>
    </row>
    <row r="202" spans="1:21">
      <c r="A202" s="56"/>
      <c r="B202" s="3"/>
      <c r="C202" s="216"/>
      <c r="D202" s="102"/>
      <c r="E202" s="102"/>
      <c r="F202" s="103"/>
      <c r="G202" s="131"/>
      <c r="H202" s="2"/>
      <c r="I202" s="107">
        <f>IF(F202="",SUMIF(Accounts!$A$10:$A$84,C202,Accounts!$D$10:$D$84),0)</f>
        <v>0</v>
      </c>
      <c r="J202" s="30">
        <f>IF(H202&lt;&gt;"",ROUND(H202*(1-F202-I202),2),IF(SETUP!$C$10&lt;&gt;"Y",0,IF(SUMIF(Accounts!A$10:A$84,C202,Accounts!Q$10:Q$84)=1,0,ROUND((D202-E202)*(1-F202-I202)/SETUP!$C$13,2))))</f>
        <v>0</v>
      </c>
      <c r="K202" s="14" t="str">
        <f>IF(SUM(C202:H202)=0,"",IF(T202=0,LOOKUP(C202,Accounts!$A$10:$A$84,Accounts!$B$10:$B$84),"Error!  Invalid Account Number"))</f>
        <v/>
      </c>
      <c r="L202" s="30">
        <f t="shared" si="20"/>
        <v>0</v>
      </c>
      <c r="M202" s="152">
        <f t="shared" ref="M202:M265" si="23">ROUND((D202-E202)*(F202+I202),2)</f>
        <v>0</v>
      </c>
      <c r="N202" s="43"/>
      <c r="O202" s="92"/>
      <c r="P202" s="150"/>
      <c r="Q202" s="156">
        <f t="shared" si="19"/>
        <v>0</v>
      </c>
      <c r="R202" s="161">
        <f t="shared" si="22"/>
        <v>0</v>
      </c>
      <c r="S202" s="15">
        <f>SUMIF(Accounts!A$10:A$84,C202,Accounts!A$10:A$84)</f>
        <v>0</v>
      </c>
      <c r="T202" s="15">
        <f t="shared" ref="T202:T265" si="24">IF(AND(SUM(D202:H202)&lt;&gt;0,C202=0),1,IF(S202=C202,0,1))</f>
        <v>0</v>
      </c>
      <c r="U202" s="15">
        <f t="shared" si="21"/>
        <v>0</v>
      </c>
    </row>
    <row r="203" spans="1:21">
      <c r="A203" s="56"/>
      <c r="B203" s="3"/>
      <c r="C203" s="216"/>
      <c r="D203" s="102"/>
      <c r="E203" s="102"/>
      <c r="F203" s="103"/>
      <c r="G203" s="131"/>
      <c r="H203" s="2"/>
      <c r="I203" s="107">
        <f>IF(F203="",SUMIF(Accounts!$A$10:$A$84,C203,Accounts!$D$10:$D$84),0)</f>
        <v>0</v>
      </c>
      <c r="J203" s="30">
        <f>IF(H203&lt;&gt;"",ROUND(H203*(1-F203-I203),2),IF(SETUP!$C$10&lt;&gt;"Y",0,IF(SUMIF(Accounts!A$10:A$84,C203,Accounts!Q$10:Q$84)=1,0,ROUND((D203-E203)*(1-F203-I203)/SETUP!$C$13,2))))</f>
        <v>0</v>
      </c>
      <c r="K203" s="14" t="str">
        <f>IF(SUM(C203:H203)=0,"",IF(T203=0,LOOKUP(C203,Accounts!$A$10:$A$84,Accounts!$B$10:$B$84),"Error!  Invalid Account Number"))</f>
        <v/>
      </c>
      <c r="L203" s="30">
        <f t="shared" si="20"/>
        <v>0</v>
      </c>
      <c r="M203" s="152">
        <f t="shared" si="23"/>
        <v>0</v>
      </c>
      <c r="N203" s="43"/>
      <c r="O203" s="92"/>
      <c r="P203" s="150"/>
      <c r="Q203" s="156">
        <f t="shared" ref="Q203:Q266" si="25">IF(AND(C203&gt;=101,C203&lt;=120),-J203,0)</f>
        <v>0</v>
      </c>
      <c r="R203" s="161">
        <f t="shared" si="22"/>
        <v>0</v>
      </c>
      <c r="S203" s="15">
        <f>SUMIF(Accounts!A$10:A$84,C203,Accounts!A$10:A$84)</f>
        <v>0</v>
      </c>
      <c r="T203" s="15">
        <f t="shared" si="24"/>
        <v>0</v>
      </c>
      <c r="U203" s="15">
        <f t="shared" si="21"/>
        <v>0</v>
      </c>
    </row>
    <row r="204" spans="1:21">
      <c r="A204" s="56"/>
      <c r="B204" s="3"/>
      <c r="C204" s="216"/>
      <c r="D204" s="102"/>
      <c r="E204" s="102"/>
      <c r="F204" s="103"/>
      <c r="G204" s="131"/>
      <c r="H204" s="2"/>
      <c r="I204" s="107">
        <f>IF(F204="",SUMIF(Accounts!$A$10:$A$84,C204,Accounts!$D$10:$D$84),0)</f>
        <v>0</v>
      </c>
      <c r="J204" s="30">
        <f>IF(H204&lt;&gt;"",ROUND(H204*(1-F204-I204),2),IF(SETUP!$C$10&lt;&gt;"Y",0,IF(SUMIF(Accounts!A$10:A$84,C204,Accounts!Q$10:Q$84)=1,0,ROUND((D204-E204)*(1-F204-I204)/SETUP!$C$13,2))))</f>
        <v>0</v>
      </c>
      <c r="K204" s="14" t="str">
        <f>IF(SUM(C204:H204)=0,"",IF(T204=0,LOOKUP(C204,Accounts!$A$10:$A$84,Accounts!$B$10:$B$84),"Error!  Invalid Account Number"))</f>
        <v/>
      </c>
      <c r="L204" s="30">
        <f t="shared" si="20"/>
        <v>0</v>
      </c>
      <c r="M204" s="152">
        <f t="shared" si="23"/>
        <v>0</v>
      </c>
      <c r="N204" s="43"/>
      <c r="O204" s="92"/>
      <c r="P204" s="150"/>
      <c r="Q204" s="156">
        <f t="shared" si="25"/>
        <v>0</v>
      </c>
      <c r="R204" s="161">
        <f t="shared" si="22"/>
        <v>0</v>
      </c>
      <c r="S204" s="15">
        <f>SUMIF(Accounts!A$10:A$84,C204,Accounts!A$10:A$84)</f>
        <v>0</v>
      </c>
      <c r="T204" s="15">
        <f t="shared" si="24"/>
        <v>0</v>
      </c>
      <c r="U204" s="15">
        <f t="shared" si="21"/>
        <v>0</v>
      </c>
    </row>
    <row r="205" spans="1:21">
      <c r="A205" s="56"/>
      <c r="B205" s="3"/>
      <c r="C205" s="216"/>
      <c r="D205" s="102"/>
      <c r="E205" s="102"/>
      <c r="F205" s="103"/>
      <c r="G205" s="131"/>
      <c r="H205" s="2"/>
      <c r="I205" s="107">
        <f>IF(F205="",SUMIF(Accounts!$A$10:$A$84,C205,Accounts!$D$10:$D$84),0)</f>
        <v>0</v>
      </c>
      <c r="J205" s="30">
        <f>IF(H205&lt;&gt;"",ROUND(H205*(1-F205-I205),2),IF(SETUP!$C$10&lt;&gt;"Y",0,IF(SUMIF(Accounts!A$10:A$84,C205,Accounts!Q$10:Q$84)=1,0,ROUND((D205-E205)*(1-F205-I205)/SETUP!$C$13,2))))</f>
        <v>0</v>
      </c>
      <c r="K205" s="14" t="str">
        <f>IF(SUM(C205:H205)=0,"",IF(T205=0,LOOKUP(C205,Accounts!$A$10:$A$84,Accounts!$B$10:$B$84),"Error!  Invalid Account Number"))</f>
        <v/>
      </c>
      <c r="L205" s="30">
        <f t="shared" si="20"/>
        <v>0</v>
      </c>
      <c r="M205" s="152">
        <f t="shared" si="23"/>
        <v>0</v>
      </c>
      <c r="N205" s="43"/>
      <c r="O205" s="92"/>
      <c r="P205" s="150"/>
      <c r="Q205" s="156">
        <f t="shared" si="25"/>
        <v>0</v>
      </c>
      <c r="R205" s="161">
        <f t="shared" si="22"/>
        <v>0</v>
      </c>
      <c r="S205" s="15">
        <f>SUMIF(Accounts!A$10:A$84,C205,Accounts!A$10:A$84)</f>
        <v>0</v>
      </c>
      <c r="T205" s="15">
        <f t="shared" si="24"/>
        <v>0</v>
      </c>
      <c r="U205" s="15">
        <f t="shared" si="21"/>
        <v>0</v>
      </c>
    </row>
    <row r="206" spans="1:21">
      <c r="A206" s="56"/>
      <c r="B206" s="3"/>
      <c r="C206" s="216"/>
      <c r="D206" s="102"/>
      <c r="E206" s="102"/>
      <c r="F206" s="103"/>
      <c r="G206" s="131"/>
      <c r="H206" s="2"/>
      <c r="I206" s="107">
        <f>IF(F206="",SUMIF(Accounts!$A$10:$A$84,C206,Accounts!$D$10:$D$84),0)</f>
        <v>0</v>
      </c>
      <c r="J206" s="30">
        <f>IF(H206&lt;&gt;"",ROUND(H206*(1-F206-I206),2),IF(SETUP!$C$10&lt;&gt;"Y",0,IF(SUMIF(Accounts!A$10:A$84,C206,Accounts!Q$10:Q$84)=1,0,ROUND((D206-E206)*(1-F206-I206)/SETUP!$C$13,2))))</f>
        <v>0</v>
      </c>
      <c r="K206" s="14" t="str">
        <f>IF(SUM(C206:H206)=0,"",IF(T206=0,LOOKUP(C206,Accounts!$A$10:$A$84,Accounts!$B$10:$B$84),"Error!  Invalid Account Number"))</f>
        <v/>
      </c>
      <c r="L206" s="30">
        <f t="shared" si="20"/>
        <v>0</v>
      </c>
      <c r="M206" s="152">
        <f t="shared" si="23"/>
        <v>0</v>
      </c>
      <c r="N206" s="43"/>
      <c r="O206" s="92"/>
      <c r="P206" s="150"/>
      <c r="Q206" s="156">
        <f t="shared" si="25"/>
        <v>0</v>
      </c>
      <c r="R206" s="161">
        <f t="shared" si="22"/>
        <v>0</v>
      </c>
      <c r="S206" s="15">
        <f>SUMIF(Accounts!A$10:A$84,C206,Accounts!A$10:A$84)</f>
        <v>0</v>
      </c>
      <c r="T206" s="15">
        <f t="shared" si="24"/>
        <v>0</v>
      </c>
      <c r="U206" s="15">
        <f t="shared" si="21"/>
        <v>0</v>
      </c>
    </row>
    <row r="207" spans="1:21">
      <c r="A207" s="56"/>
      <c r="B207" s="3"/>
      <c r="C207" s="216"/>
      <c r="D207" s="102"/>
      <c r="E207" s="102"/>
      <c r="F207" s="103"/>
      <c r="G207" s="131"/>
      <c r="H207" s="2"/>
      <c r="I207" s="107">
        <f>IF(F207="",SUMIF(Accounts!$A$10:$A$84,C207,Accounts!$D$10:$D$84),0)</f>
        <v>0</v>
      </c>
      <c r="J207" s="30">
        <f>IF(H207&lt;&gt;"",ROUND(H207*(1-F207-I207),2),IF(SETUP!$C$10&lt;&gt;"Y",0,IF(SUMIF(Accounts!A$10:A$84,C207,Accounts!Q$10:Q$84)=1,0,ROUND((D207-E207)*(1-F207-I207)/SETUP!$C$13,2))))</f>
        <v>0</v>
      </c>
      <c r="K207" s="14" t="str">
        <f>IF(SUM(C207:H207)=0,"",IF(T207=0,LOOKUP(C207,Accounts!$A$10:$A$84,Accounts!$B$10:$B$84),"Error!  Invalid Account Number"))</f>
        <v/>
      </c>
      <c r="L207" s="30">
        <f t="shared" si="20"/>
        <v>0</v>
      </c>
      <c r="M207" s="152">
        <f t="shared" si="23"/>
        <v>0</v>
      </c>
      <c r="N207" s="43"/>
      <c r="O207" s="92"/>
      <c r="P207" s="150"/>
      <c r="Q207" s="156">
        <f t="shared" si="25"/>
        <v>0</v>
      </c>
      <c r="R207" s="161">
        <f t="shared" si="22"/>
        <v>0</v>
      </c>
      <c r="S207" s="15">
        <f>SUMIF(Accounts!A$10:A$84,C207,Accounts!A$10:A$84)</f>
        <v>0</v>
      </c>
      <c r="T207" s="15">
        <f t="shared" si="24"/>
        <v>0</v>
      </c>
      <c r="U207" s="15">
        <f t="shared" si="21"/>
        <v>0</v>
      </c>
    </row>
    <row r="208" spans="1:21">
      <c r="A208" s="56"/>
      <c r="B208" s="3"/>
      <c r="C208" s="216"/>
      <c r="D208" s="102"/>
      <c r="E208" s="102"/>
      <c r="F208" s="103"/>
      <c r="G208" s="131"/>
      <c r="H208" s="2"/>
      <c r="I208" s="107">
        <f>IF(F208="",SUMIF(Accounts!$A$10:$A$84,C208,Accounts!$D$10:$D$84),0)</f>
        <v>0</v>
      </c>
      <c r="J208" s="30">
        <f>IF(H208&lt;&gt;"",ROUND(H208*(1-F208-I208),2),IF(SETUP!$C$10&lt;&gt;"Y",0,IF(SUMIF(Accounts!A$10:A$84,C208,Accounts!Q$10:Q$84)=1,0,ROUND((D208-E208)*(1-F208-I208)/SETUP!$C$13,2))))</f>
        <v>0</v>
      </c>
      <c r="K208" s="14" t="str">
        <f>IF(SUM(C208:H208)=0,"",IF(T208=0,LOOKUP(C208,Accounts!$A$10:$A$84,Accounts!$B$10:$B$84),"Error!  Invalid Account Number"))</f>
        <v/>
      </c>
      <c r="L208" s="30">
        <f t="shared" si="20"/>
        <v>0</v>
      </c>
      <c r="M208" s="152">
        <f t="shared" si="23"/>
        <v>0</v>
      </c>
      <c r="N208" s="43"/>
      <c r="O208" s="92"/>
      <c r="P208" s="150"/>
      <c r="Q208" s="156">
        <f t="shared" si="25"/>
        <v>0</v>
      </c>
      <c r="R208" s="161">
        <f t="shared" si="22"/>
        <v>0</v>
      </c>
      <c r="S208" s="15">
        <f>SUMIF(Accounts!A$10:A$84,C208,Accounts!A$10:A$84)</f>
        <v>0</v>
      </c>
      <c r="T208" s="15">
        <f t="shared" si="24"/>
        <v>0</v>
      </c>
      <c r="U208" s="15">
        <f t="shared" si="21"/>
        <v>0</v>
      </c>
    </row>
    <row r="209" spans="1:21">
      <c r="A209" s="56"/>
      <c r="B209" s="3"/>
      <c r="C209" s="216"/>
      <c r="D209" s="102"/>
      <c r="E209" s="102"/>
      <c r="F209" s="103"/>
      <c r="G209" s="131"/>
      <c r="H209" s="2"/>
      <c r="I209" s="107">
        <f>IF(F209="",SUMIF(Accounts!$A$10:$A$84,C209,Accounts!$D$10:$D$84),0)</f>
        <v>0</v>
      </c>
      <c r="J209" s="30">
        <f>IF(H209&lt;&gt;"",ROUND(H209*(1-F209-I209),2),IF(SETUP!$C$10&lt;&gt;"Y",0,IF(SUMIF(Accounts!A$10:A$84,C209,Accounts!Q$10:Q$84)=1,0,ROUND((D209-E209)*(1-F209-I209)/SETUP!$C$13,2))))</f>
        <v>0</v>
      </c>
      <c r="K209" s="14" t="str">
        <f>IF(SUM(C209:H209)=0,"",IF(T209=0,LOOKUP(C209,Accounts!$A$10:$A$84,Accounts!$B$10:$B$84),"Error!  Invalid Account Number"))</f>
        <v/>
      </c>
      <c r="L209" s="30">
        <f t="shared" si="20"/>
        <v>0</v>
      </c>
      <c r="M209" s="152">
        <f t="shared" si="23"/>
        <v>0</v>
      </c>
      <c r="N209" s="43"/>
      <c r="O209" s="92"/>
      <c r="P209" s="150"/>
      <c r="Q209" s="156">
        <f t="shared" si="25"/>
        <v>0</v>
      </c>
      <c r="R209" s="161">
        <f t="shared" si="22"/>
        <v>0</v>
      </c>
      <c r="S209" s="15">
        <f>SUMIF(Accounts!A$10:A$84,C209,Accounts!A$10:A$84)</f>
        <v>0</v>
      </c>
      <c r="T209" s="15">
        <f t="shared" si="24"/>
        <v>0</v>
      </c>
      <c r="U209" s="15">
        <f t="shared" si="21"/>
        <v>0</v>
      </c>
    </row>
    <row r="210" spans="1:21">
      <c r="A210" s="56"/>
      <c r="B210" s="3"/>
      <c r="C210" s="216"/>
      <c r="D210" s="102"/>
      <c r="E210" s="102"/>
      <c r="F210" s="103"/>
      <c r="G210" s="131"/>
      <c r="H210" s="2"/>
      <c r="I210" s="107">
        <f>IF(F210="",SUMIF(Accounts!$A$10:$A$84,C210,Accounts!$D$10:$D$84),0)</f>
        <v>0</v>
      </c>
      <c r="J210" s="30">
        <f>IF(H210&lt;&gt;"",ROUND(H210*(1-F210-I210),2),IF(SETUP!$C$10&lt;&gt;"Y",0,IF(SUMIF(Accounts!A$10:A$84,C210,Accounts!Q$10:Q$84)=1,0,ROUND((D210-E210)*(1-F210-I210)/SETUP!$C$13,2))))</f>
        <v>0</v>
      </c>
      <c r="K210" s="14" t="str">
        <f>IF(SUM(C210:H210)=0,"",IF(T210=0,LOOKUP(C210,Accounts!$A$10:$A$84,Accounts!$B$10:$B$84),"Error!  Invalid Account Number"))</f>
        <v/>
      </c>
      <c r="L210" s="30">
        <f t="shared" si="20"/>
        <v>0</v>
      </c>
      <c r="M210" s="152">
        <f t="shared" si="23"/>
        <v>0</v>
      </c>
      <c r="N210" s="43"/>
      <c r="O210" s="92"/>
      <c r="P210" s="150"/>
      <c r="Q210" s="156">
        <f t="shared" si="25"/>
        <v>0</v>
      </c>
      <c r="R210" s="161">
        <f t="shared" si="22"/>
        <v>0</v>
      </c>
      <c r="S210" s="15">
        <f>SUMIF(Accounts!A$10:A$84,C210,Accounts!A$10:A$84)</f>
        <v>0</v>
      </c>
      <c r="T210" s="15">
        <f t="shared" si="24"/>
        <v>0</v>
      </c>
      <c r="U210" s="15">
        <f t="shared" si="21"/>
        <v>0</v>
      </c>
    </row>
    <row r="211" spans="1:21">
      <c r="A211" s="56"/>
      <c r="B211" s="3"/>
      <c r="C211" s="216"/>
      <c r="D211" s="102"/>
      <c r="E211" s="102"/>
      <c r="F211" s="103"/>
      <c r="G211" s="131"/>
      <c r="H211" s="2"/>
      <c r="I211" s="107">
        <f>IF(F211="",SUMIF(Accounts!$A$10:$A$84,C211,Accounts!$D$10:$D$84),0)</f>
        <v>0</v>
      </c>
      <c r="J211" s="30">
        <f>IF(H211&lt;&gt;"",ROUND(H211*(1-F211-I211),2),IF(SETUP!$C$10&lt;&gt;"Y",0,IF(SUMIF(Accounts!A$10:A$84,C211,Accounts!Q$10:Q$84)=1,0,ROUND((D211-E211)*(1-F211-I211)/SETUP!$C$13,2))))</f>
        <v>0</v>
      </c>
      <c r="K211" s="14" t="str">
        <f>IF(SUM(C211:H211)=0,"",IF(T211=0,LOOKUP(C211,Accounts!$A$10:$A$84,Accounts!$B$10:$B$84),"Error!  Invalid Account Number"))</f>
        <v/>
      </c>
      <c r="L211" s="30">
        <f t="shared" si="20"/>
        <v>0</v>
      </c>
      <c r="M211" s="152">
        <f t="shared" si="23"/>
        <v>0</v>
      </c>
      <c r="N211" s="43"/>
      <c r="O211" s="92"/>
      <c r="P211" s="150"/>
      <c r="Q211" s="156">
        <f t="shared" si="25"/>
        <v>0</v>
      </c>
      <c r="R211" s="161">
        <f t="shared" si="22"/>
        <v>0</v>
      </c>
      <c r="S211" s="15">
        <f>SUMIF(Accounts!A$10:A$84,C211,Accounts!A$10:A$84)</f>
        <v>0</v>
      </c>
      <c r="T211" s="15">
        <f t="shared" si="24"/>
        <v>0</v>
      </c>
      <c r="U211" s="15">
        <f t="shared" si="21"/>
        <v>0</v>
      </c>
    </row>
    <row r="212" spans="1:21">
      <c r="A212" s="56"/>
      <c r="B212" s="3"/>
      <c r="C212" s="216"/>
      <c r="D212" s="102"/>
      <c r="E212" s="102"/>
      <c r="F212" s="103"/>
      <c r="G212" s="131"/>
      <c r="H212" s="2"/>
      <c r="I212" s="107">
        <f>IF(F212="",SUMIF(Accounts!$A$10:$A$84,C212,Accounts!$D$10:$D$84),0)</f>
        <v>0</v>
      </c>
      <c r="J212" s="30">
        <f>IF(H212&lt;&gt;"",ROUND(H212*(1-F212-I212),2),IF(SETUP!$C$10&lt;&gt;"Y",0,IF(SUMIF(Accounts!A$10:A$84,C212,Accounts!Q$10:Q$84)=1,0,ROUND((D212-E212)*(1-F212-I212)/SETUP!$C$13,2))))</f>
        <v>0</v>
      </c>
      <c r="K212" s="14" t="str">
        <f>IF(SUM(C212:H212)=0,"",IF(T212=0,LOOKUP(C212,Accounts!$A$10:$A$84,Accounts!$B$10:$B$84),"Error!  Invalid Account Number"))</f>
        <v/>
      </c>
      <c r="L212" s="30">
        <f t="shared" si="20"/>
        <v>0</v>
      </c>
      <c r="M212" s="152">
        <f t="shared" si="23"/>
        <v>0</v>
      </c>
      <c r="N212" s="43"/>
      <c r="O212" s="92"/>
      <c r="P212" s="150"/>
      <c r="Q212" s="156">
        <f t="shared" si="25"/>
        <v>0</v>
      </c>
      <c r="R212" s="161">
        <f t="shared" si="22"/>
        <v>0</v>
      </c>
      <c r="S212" s="15">
        <f>SUMIF(Accounts!A$10:A$84,C212,Accounts!A$10:A$84)</f>
        <v>0</v>
      </c>
      <c r="T212" s="15">
        <f t="shared" si="24"/>
        <v>0</v>
      </c>
      <c r="U212" s="15">
        <f t="shared" si="21"/>
        <v>0</v>
      </c>
    </row>
    <row r="213" spans="1:21">
      <c r="A213" s="56"/>
      <c r="B213" s="3"/>
      <c r="C213" s="216"/>
      <c r="D213" s="102"/>
      <c r="E213" s="102"/>
      <c r="F213" s="103"/>
      <c r="G213" s="131"/>
      <c r="H213" s="2"/>
      <c r="I213" s="107">
        <f>IF(F213="",SUMIF(Accounts!$A$10:$A$84,C213,Accounts!$D$10:$D$84),0)</f>
        <v>0</v>
      </c>
      <c r="J213" s="30">
        <f>IF(H213&lt;&gt;"",ROUND(H213*(1-F213-I213),2),IF(SETUP!$C$10&lt;&gt;"Y",0,IF(SUMIF(Accounts!A$10:A$84,C213,Accounts!Q$10:Q$84)=1,0,ROUND((D213-E213)*(1-F213-I213)/SETUP!$C$13,2))))</f>
        <v>0</v>
      </c>
      <c r="K213" s="14" t="str">
        <f>IF(SUM(C213:H213)=0,"",IF(T213=0,LOOKUP(C213,Accounts!$A$10:$A$84,Accounts!$B$10:$B$84),"Error!  Invalid Account Number"))</f>
        <v/>
      </c>
      <c r="L213" s="30">
        <f t="shared" si="20"/>
        <v>0</v>
      </c>
      <c r="M213" s="152">
        <f t="shared" si="23"/>
        <v>0</v>
      </c>
      <c r="N213" s="43"/>
      <c r="O213" s="92"/>
      <c r="P213" s="150"/>
      <c r="Q213" s="156">
        <f t="shared" si="25"/>
        <v>0</v>
      </c>
      <c r="R213" s="161">
        <f t="shared" si="22"/>
        <v>0</v>
      </c>
      <c r="S213" s="15">
        <f>SUMIF(Accounts!A$10:A$84,C213,Accounts!A$10:A$84)</f>
        <v>0</v>
      </c>
      <c r="T213" s="15">
        <f t="shared" si="24"/>
        <v>0</v>
      </c>
      <c r="U213" s="15">
        <f t="shared" si="21"/>
        <v>0</v>
      </c>
    </row>
    <row r="214" spans="1:21">
      <c r="A214" s="56"/>
      <c r="B214" s="3"/>
      <c r="C214" s="216"/>
      <c r="D214" s="102"/>
      <c r="E214" s="102"/>
      <c r="F214" s="103"/>
      <c r="G214" s="131"/>
      <c r="H214" s="2"/>
      <c r="I214" s="107">
        <f>IF(F214="",SUMIF(Accounts!$A$10:$A$84,C214,Accounts!$D$10:$D$84),0)</f>
        <v>0</v>
      </c>
      <c r="J214" s="30">
        <f>IF(H214&lt;&gt;"",ROUND(H214*(1-F214-I214),2),IF(SETUP!$C$10&lt;&gt;"Y",0,IF(SUMIF(Accounts!A$10:A$84,C214,Accounts!Q$10:Q$84)=1,0,ROUND((D214-E214)*(1-F214-I214)/SETUP!$C$13,2))))</f>
        <v>0</v>
      </c>
      <c r="K214" s="14" t="str">
        <f>IF(SUM(C214:H214)=0,"",IF(T214=0,LOOKUP(C214,Accounts!$A$10:$A$84,Accounts!$B$10:$B$84),"Error!  Invalid Account Number"))</f>
        <v/>
      </c>
      <c r="L214" s="30">
        <f t="shared" si="20"/>
        <v>0</v>
      </c>
      <c r="M214" s="152">
        <f t="shared" si="23"/>
        <v>0</v>
      </c>
      <c r="N214" s="43"/>
      <c r="O214" s="92"/>
      <c r="P214" s="150"/>
      <c r="Q214" s="156">
        <f t="shared" si="25"/>
        <v>0</v>
      </c>
      <c r="R214" s="161">
        <f t="shared" si="22"/>
        <v>0</v>
      </c>
      <c r="S214" s="15">
        <f>SUMIF(Accounts!A$10:A$84,C214,Accounts!A$10:A$84)</f>
        <v>0</v>
      </c>
      <c r="T214" s="15">
        <f t="shared" si="24"/>
        <v>0</v>
      </c>
      <c r="U214" s="15">
        <f t="shared" si="21"/>
        <v>0</v>
      </c>
    </row>
    <row r="215" spans="1:21">
      <c r="A215" s="56"/>
      <c r="B215" s="3"/>
      <c r="C215" s="216"/>
      <c r="D215" s="102"/>
      <c r="E215" s="102"/>
      <c r="F215" s="103"/>
      <c r="G215" s="131"/>
      <c r="H215" s="2"/>
      <c r="I215" s="107">
        <f>IF(F215="",SUMIF(Accounts!$A$10:$A$84,C215,Accounts!$D$10:$D$84),0)</f>
        <v>0</v>
      </c>
      <c r="J215" s="30">
        <f>IF(H215&lt;&gt;"",ROUND(H215*(1-F215-I215),2),IF(SETUP!$C$10&lt;&gt;"Y",0,IF(SUMIF(Accounts!A$10:A$84,C215,Accounts!Q$10:Q$84)=1,0,ROUND((D215-E215)*(1-F215-I215)/SETUP!$C$13,2))))</f>
        <v>0</v>
      </c>
      <c r="K215" s="14" t="str">
        <f>IF(SUM(C215:H215)=0,"",IF(T215=0,LOOKUP(C215,Accounts!$A$10:$A$84,Accounts!$B$10:$B$84),"Error!  Invalid Account Number"))</f>
        <v/>
      </c>
      <c r="L215" s="30">
        <f t="shared" si="20"/>
        <v>0</v>
      </c>
      <c r="M215" s="152">
        <f t="shared" si="23"/>
        <v>0</v>
      </c>
      <c r="N215" s="43"/>
      <c r="O215" s="92"/>
      <c r="P215" s="150"/>
      <c r="Q215" s="156">
        <f t="shared" si="25"/>
        <v>0</v>
      </c>
      <c r="R215" s="161">
        <f t="shared" si="22"/>
        <v>0</v>
      </c>
      <c r="S215" s="15">
        <f>SUMIF(Accounts!A$10:A$84,C215,Accounts!A$10:A$84)</f>
        <v>0</v>
      </c>
      <c r="T215" s="15">
        <f t="shared" si="24"/>
        <v>0</v>
      </c>
      <c r="U215" s="15">
        <f t="shared" si="21"/>
        <v>0</v>
      </c>
    </row>
    <row r="216" spans="1:21">
      <c r="A216" s="56"/>
      <c r="B216" s="3"/>
      <c r="C216" s="216"/>
      <c r="D216" s="102"/>
      <c r="E216" s="102"/>
      <c r="F216" s="103"/>
      <c r="G216" s="131"/>
      <c r="H216" s="2"/>
      <c r="I216" s="107">
        <f>IF(F216="",SUMIF(Accounts!$A$10:$A$84,C216,Accounts!$D$10:$D$84),0)</f>
        <v>0</v>
      </c>
      <c r="J216" s="30">
        <f>IF(H216&lt;&gt;"",ROUND(H216*(1-F216-I216),2),IF(SETUP!$C$10&lt;&gt;"Y",0,IF(SUMIF(Accounts!A$10:A$84,C216,Accounts!Q$10:Q$84)=1,0,ROUND((D216-E216)*(1-F216-I216)/SETUP!$C$13,2))))</f>
        <v>0</v>
      </c>
      <c r="K216" s="14" t="str">
        <f>IF(SUM(C216:H216)=0,"",IF(T216=0,LOOKUP(C216,Accounts!$A$10:$A$84,Accounts!$B$10:$B$84),"Error!  Invalid Account Number"))</f>
        <v/>
      </c>
      <c r="L216" s="30">
        <f t="shared" si="20"/>
        <v>0</v>
      </c>
      <c r="M216" s="152">
        <f t="shared" si="23"/>
        <v>0</v>
      </c>
      <c r="N216" s="43"/>
      <c r="O216" s="92"/>
      <c r="P216" s="150"/>
      <c r="Q216" s="156">
        <f t="shared" si="25"/>
        <v>0</v>
      </c>
      <c r="R216" s="161">
        <f t="shared" si="22"/>
        <v>0</v>
      </c>
      <c r="S216" s="15">
        <f>SUMIF(Accounts!A$10:A$84,C216,Accounts!A$10:A$84)</f>
        <v>0</v>
      </c>
      <c r="T216" s="15">
        <f t="shared" si="24"/>
        <v>0</v>
      </c>
      <c r="U216" s="15">
        <f t="shared" si="21"/>
        <v>0</v>
      </c>
    </row>
    <row r="217" spans="1:21">
      <c r="A217" s="56"/>
      <c r="B217" s="3"/>
      <c r="C217" s="216"/>
      <c r="D217" s="102"/>
      <c r="E217" s="102"/>
      <c r="F217" s="103"/>
      <c r="G217" s="131"/>
      <c r="H217" s="2"/>
      <c r="I217" s="107">
        <f>IF(F217="",SUMIF(Accounts!$A$10:$A$84,C217,Accounts!$D$10:$D$84),0)</f>
        <v>0</v>
      </c>
      <c r="J217" s="30">
        <f>IF(H217&lt;&gt;"",ROUND(H217*(1-F217-I217),2),IF(SETUP!$C$10&lt;&gt;"Y",0,IF(SUMIF(Accounts!A$10:A$84,C217,Accounts!Q$10:Q$84)=1,0,ROUND((D217-E217)*(1-F217-I217)/SETUP!$C$13,2))))</f>
        <v>0</v>
      </c>
      <c r="K217" s="14" t="str">
        <f>IF(SUM(C217:H217)=0,"",IF(T217=0,LOOKUP(C217,Accounts!$A$10:$A$84,Accounts!$B$10:$B$84),"Error!  Invalid Account Number"))</f>
        <v/>
      </c>
      <c r="L217" s="30">
        <f t="shared" si="20"/>
        <v>0</v>
      </c>
      <c r="M217" s="152">
        <f t="shared" si="23"/>
        <v>0</v>
      </c>
      <c r="N217" s="43"/>
      <c r="O217" s="92"/>
      <c r="P217" s="150"/>
      <c r="Q217" s="156">
        <f t="shared" si="25"/>
        <v>0</v>
      </c>
      <c r="R217" s="161">
        <f t="shared" si="22"/>
        <v>0</v>
      </c>
      <c r="S217" s="15">
        <f>SUMIF(Accounts!A$10:A$84,C217,Accounts!A$10:A$84)</f>
        <v>0</v>
      </c>
      <c r="T217" s="15">
        <f t="shared" si="24"/>
        <v>0</v>
      </c>
      <c r="U217" s="15">
        <f t="shared" si="21"/>
        <v>0</v>
      </c>
    </row>
    <row r="218" spans="1:21">
      <c r="A218" s="56"/>
      <c r="B218" s="3"/>
      <c r="C218" s="216"/>
      <c r="D218" s="102"/>
      <c r="E218" s="102"/>
      <c r="F218" s="103"/>
      <c r="G218" s="131"/>
      <c r="H218" s="2"/>
      <c r="I218" s="107">
        <f>IF(F218="",SUMIF(Accounts!$A$10:$A$84,C218,Accounts!$D$10:$D$84),0)</f>
        <v>0</v>
      </c>
      <c r="J218" s="30">
        <f>IF(H218&lt;&gt;"",ROUND(H218*(1-F218-I218),2),IF(SETUP!$C$10&lt;&gt;"Y",0,IF(SUMIF(Accounts!A$10:A$84,C218,Accounts!Q$10:Q$84)=1,0,ROUND((D218-E218)*(1-F218-I218)/SETUP!$C$13,2))))</f>
        <v>0</v>
      </c>
      <c r="K218" s="14" t="str">
        <f>IF(SUM(C218:H218)=0,"",IF(T218=0,LOOKUP(C218,Accounts!$A$10:$A$84,Accounts!$B$10:$B$84),"Error!  Invalid Account Number"))</f>
        <v/>
      </c>
      <c r="L218" s="30">
        <f t="shared" si="20"/>
        <v>0</v>
      </c>
      <c r="M218" s="152">
        <f t="shared" si="23"/>
        <v>0</v>
      </c>
      <c r="N218" s="43"/>
      <c r="O218" s="92"/>
      <c r="P218" s="150"/>
      <c r="Q218" s="156">
        <f t="shared" si="25"/>
        <v>0</v>
      </c>
      <c r="R218" s="161">
        <f t="shared" si="22"/>
        <v>0</v>
      </c>
      <c r="S218" s="15">
        <f>SUMIF(Accounts!A$10:A$84,C218,Accounts!A$10:A$84)</f>
        <v>0</v>
      </c>
      <c r="T218" s="15">
        <f t="shared" si="24"/>
        <v>0</v>
      </c>
      <c r="U218" s="15">
        <f t="shared" si="21"/>
        <v>0</v>
      </c>
    </row>
    <row r="219" spans="1:21">
      <c r="A219" s="56"/>
      <c r="B219" s="3"/>
      <c r="C219" s="216"/>
      <c r="D219" s="102"/>
      <c r="E219" s="102"/>
      <c r="F219" s="103"/>
      <c r="G219" s="131"/>
      <c r="H219" s="2"/>
      <c r="I219" s="107">
        <f>IF(F219="",SUMIF(Accounts!$A$10:$A$84,C219,Accounts!$D$10:$D$84),0)</f>
        <v>0</v>
      </c>
      <c r="J219" s="30">
        <f>IF(H219&lt;&gt;"",ROUND(H219*(1-F219-I219),2),IF(SETUP!$C$10&lt;&gt;"Y",0,IF(SUMIF(Accounts!A$10:A$84,C219,Accounts!Q$10:Q$84)=1,0,ROUND((D219-E219)*(1-F219-I219)/SETUP!$C$13,2))))</f>
        <v>0</v>
      </c>
      <c r="K219" s="14" t="str">
        <f>IF(SUM(C219:H219)=0,"",IF(T219=0,LOOKUP(C219,Accounts!$A$10:$A$84,Accounts!$B$10:$B$84),"Error!  Invalid Account Number"))</f>
        <v/>
      </c>
      <c r="L219" s="30">
        <f t="shared" si="20"/>
        <v>0</v>
      </c>
      <c r="M219" s="152">
        <f t="shared" si="23"/>
        <v>0</v>
      </c>
      <c r="N219" s="43"/>
      <c r="O219" s="92"/>
      <c r="P219" s="150"/>
      <c r="Q219" s="156">
        <f t="shared" si="25"/>
        <v>0</v>
      </c>
      <c r="R219" s="161">
        <f t="shared" si="22"/>
        <v>0</v>
      </c>
      <c r="S219" s="15">
        <f>SUMIF(Accounts!A$10:A$84,C219,Accounts!A$10:A$84)</f>
        <v>0</v>
      </c>
      <c r="T219" s="15">
        <f t="shared" si="24"/>
        <v>0</v>
      </c>
      <c r="U219" s="15">
        <f t="shared" si="21"/>
        <v>0</v>
      </c>
    </row>
    <row r="220" spans="1:21">
      <c r="A220" s="56"/>
      <c r="B220" s="3"/>
      <c r="C220" s="216"/>
      <c r="D220" s="102"/>
      <c r="E220" s="102"/>
      <c r="F220" s="103"/>
      <c r="G220" s="131"/>
      <c r="H220" s="2"/>
      <c r="I220" s="107">
        <f>IF(F220="",SUMIF(Accounts!$A$10:$A$84,C220,Accounts!$D$10:$D$84),0)</f>
        <v>0</v>
      </c>
      <c r="J220" s="30">
        <f>IF(H220&lt;&gt;"",ROUND(H220*(1-F220-I220),2),IF(SETUP!$C$10&lt;&gt;"Y",0,IF(SUMIF(Accounts!A$10:A$84,C220,Accounts!Q$10:Q$84)=1,0,ROUND((D220-E220)*(1-F220-I220)/SETUP!$C$13,2))))</f>
        <v>0</v>
      </c>
      <c r="K220" s="14" t="str">
        <f>IF(SUM(C220:H220)=0,"",IF(T220=0,LOOKUP(C220,Accounts!$A$10:$A$84,Accounts!$B$10:$B$84),"Error!  Invalid Account Number"))</f>
        <v/>
      </c>
      <c r="L220" s="30">
        <f t="shared" si="20"/>
        <v>0</v>
      </c>
      <c r="M220" s="152">
        <f t="shared" si="23"/>
        <v>0</v>
      </c>
      <c r="N220" s="43"/>
      <c r="O220" s="92"/>
      <c r="P220" s="150"/>
      <c r="Q220" s="156">
        <f t="shared" si="25"/>
        <v>0</v>
      </c>
      <c r="R220" s="161">
        <f t="shared" si="22"/>
        <v>0</v>
      </c>
      <c r="S220" s="15">
        <f>SUMIF(Accounts!A$10:A$84,C220,Accounts!A$10:A$84)</f>
        <v>0</v>
      </c>
      <c r="T220" s="15">
        <f t="shared" si="24"/>
        <v>0</v>
      </c>
      <c r="U220" s="15">
        <f t="shared" si="21"/>
        <v>0</v>
      </c>
    </row>
    <row r="221" spans="1:21">
      <c r="A221" s="56"/>
      <c r="B221" s="3"/>
      <c r="C221" s="216"/>
      <c r="D221" s="102"/>
      <c r="E221" s="102"/>
      <c r="F221" s="103"/>
      <c r="G221" s="131"/>
      <c r="H221" s="2"/>
      <c r="I221" s="107">
        <f>IF(F221="",SUMIF(Accounts!$A$10:$A$84,C221,Accounts!$D$10:$D$84),0)</f>
        <v>0</v>
      </c>
      <c r="J221" s="30">
        <f>IF(H221&lt;&gt;"",ROUND(H221*(1-F221-I221),2),IF(SETUP!$C$10&lt;&gt;"Y",0,IF(SUMIF(Accounts!A$10:A$84,C221,Accounts!Q$10:Q$84)=1,0,ROUND((D221-E221)*(1-F221-I221)/SETUP!$C$13,2))))</f>
        <v>0</v>
      </c>
      <c r="K221" s="14" t="str">
        <f>IF(SUM(C221:H221)=0,"",IF(T221=0,LOOKUP(C221,Accounts!$A$10:$A$84,Accounts!$B$10:$B$84),"Error!  Invalid Account Number"))</f>
        <v/>
      </c>
      <c r="L221" s="30">
        <f t="shared" si="20"/>
        <v>0</v>
      </c>
      <c r="M221" s="152">
        <f t="shared" si="23"/>
        <v>0</v>
      </c>
      <c r="N221" s="43"/>
      <c r="O221" s="92"/>
      <c r="P221" s="150"/>
      <c r="Q221" s="156">
        <f t="shared" si="25"/>
        <v>0</v>
      </c>
      <c r="R221" s="161">
        <f t="shared" si="22"/>
        <v>0</v>
      </c>
      <c r="S221" s="15">
        <f>SUMIF(Accounts!A$10:A$84,C221,Accounts!A$10:A$84)</f>
        <v>0</v>
      </c>
      <c r="T221" s="15">
        <f t="shared" si="24"/>
        <v>0</v>
      </c>
      <c r="U221" s="15">
        <f t="shared" si="21"/>
        <v>0</v>
      </c>
    </row>
    <row r="222" spans="1:21">
      <c r="A222" s="56"/>
      <c r="B222" s="3"/>
      <c r="C222" s="216"/>
      <c r="D222" s="102"/>
      <c r="E222" s="102"/>
      <c r="F222" s="103"/>
      <c r="G222" s="131"/>
      <c r="H222" s="2"/>
      <c r="I222" s="107">
        <f>IF(F222="",SUMIF(Accounts!$A$10:$A$84,C222,Accounts!$D$10:$D$84),0)</f>
        <v>0</v>
      </c>
      <c r="J222" s="30">
        <f>IF(H222&lt;&gt;"",ROUND(H222*(1-F222-I222),2),IF(SETUP!$C$10&lt;&gt;"Y",0,IF(SUMIF(Accounts!A$10:A$84,C222,Accounts!Q$10:Q$84)=1,0,ROUND((D222-E222)*(1-F222-I222)/SETUP!$C$13,2))))</f>
        <v>0</v>
      </c>
      <c r="K222" s="14" t="str">
        <f>IF(SUM(C222:H222)=0,"",IF(T222=0,LOOKUP(C222,Accounts!$A$10:$A$84,Accounts!$B$10:$B$84),"Error!  Invalid Account Number"))</f>
        <v/>
      </c>
      <c r="L222" s="30">
        <f t="shared" si="20"/>
        <v>0</v>
      </c>
      <c r="M222" s="152">
        <f t="shared" si="23"/>
        <v>0</v>
      </c>
      <c r="N222" s="43"/>
      <c r="O222" s="92"/>
      <c r="P222" s="150"/>
      <c r="Q222" s="156">
        <f t="shared" si="25"/>
        <v>0</v>
      </c>
      <c r="R222" s="161">
        <f t="shared" si="22"/>
        <v>0</v>
      </c>
      <c r="S222" s="15">
        <f>SUMIF(Accounts!A$10:A$84,C222,Accounts!A$10:A$84)</f>
        <v>0</v>
      </c>
      <c r="T222" s="15">
        <f t="shared" si="24"/>
        <v>0</v>
      </c>
      <c r="U222" s="15">
        <f t="shared" si="21"/>
        <v>0</v>
      </c>
    </row>
    <row r="223" spans="1:21">
      <c r="A223" s="56"/>
      <c r="B223" s="3"/>
      <c r="C223" s="216"/>
      <c r="D223" s="102"/>
      <c r="E223" s="102"/>
      <c r="F223" s="103"/>
      <c r="G223" s="131"/>
      <c r="H223" s="2"/>
      <c r="I223" s="107">
        <f>IF(F223="",SUMIF(Accounts!$A$10:$A$84,C223,Accounts!$D$10:$D$84),0)</f>
        <v>0</v>
      </c>
      <c r="J223" s="30">
        <f>IF(H223&lt;&gt;"",ROUND(H223*(1-F223-I223),2),IF(SETUP!$C$10&lt;&gt;"Y",0,IF(SUMIF(Accounts!A$10:A$84,C223,Accounts!Q$10:Q$84)=1,0,ROUND((D223-E223)*(1-F223-I223)/SETUP!$C$13,2))))</f>
        <v>0</v>
      </c>
      <c r="K223" s="14" t="str">
        <f>IF(SUM(C223:H223)=0,"",IF(T223=0,LOOKUP(C223,Accounts!$A$10:$A$84,Accounts!$B$10:$B$84),"Error!  Invalid Account Number"))</f>
        <v/>
      </c>
      <c r="L223" s="30">
        <f t="shared" si="20"/>
        <v>0</v>
      </c>
      <c r="M223" s="152">
        <f t="shared" si="23"/>
        <v>0</v>
      </c>
      <c r="N223" s="43"/>
      <c r="O223" s="92"/>
      <c r="P223" s="150"/>
      <c r="Q223" s="156">
        <f t="shared" si="25"/>
        <v>0</v>
      </c>
      <c r="R223" s="161">
        <f t="shared" si="22"/>
        <v>0</v>
      </c>
      <c r="S223" s="15">
        <f>SUMIF(Accounts!A$10:A$84,C223,Accounts!A$10:A$84)</f>
        <v>0</v>
      </c>
      <c r="T223" s="15">
        <f t="shared" si="24"/>
        <v>0</v>
      </c>
      <c r="U223" s="15">
        <f t="shared" si="21"/>
        <v>0</v>
      </c>
    </row>
    <row r="224" spans="1:21">
      <c r="A224" s="56"/>
      <c r="B224" s="3"/>
      <c r="C224" s="216"/>
      <c r="D224" s="102"/>
      <c r="E224" s="102"/>
      <c r="F224" s="103"/>
      <c r="G224" s="131"/>
      <c r="H224" s="2"/>
      <c r="I224" s="107">
        <f>IF(F224="",SUMIF(Accounts!$A$10:$A$84,C224,Accounts!$D$10:$D$84),0)</f>
        <v>0</v>
      </c>
      <c r="J224" s="30">
        <f>IF(H224&lt;&gt;"",ROUND(H224*(1-F224-I224),2),IF(SETUP!$C$10&lt;&gt;"Y",0,IF(SUMIF(Accounts!A$10:A$84,C224,Accounts!Q$10:Q$84)=1,0,ROUND((D224-E224)*(1-F224-I224)/SETUP!$C$13,2))))</f>
        <v>0</v>
      </c>
      <c r="K224" s="14" t="str">
        <f>IF(SUM(C224:H224)=0,"",IF(T224=0,LOOKUP(C224,Accounts!$A$10:$A$84,Accounts!$B$10:$B$84),"Error!  Invalid Account Number"))</f>
        <v/>
      </c>
      <c r="L224" s="30">
        <f t="shared" si="20"/>
        <v>0</v>
      </c>
      <c r="M224" s="152">
        <f t="shared" si="23"/>
        <v>0</v>
      </c>
      <c r="N224" s="43"/>
      <c r="O224" s="92"/>
      <c r="P224" s="150"/>
      <c r="Q224" s="156">
        <f t="shared" si="25"/>
        <v>0</v>
      </c>
      <c r="R224" s="161">
        <f t="shared" si="22"/>
        <v>0</v>
      </c>
      <c r="S224" s="15">
        <f>SUMIF(Accounts!A$10:A$84,C224,Accounts!A$10:A$84)</f>
        <v>0</v>
      </c>
      <c r="T224" s="15">
        <f t="shared" si="24"/>
        <v>0</v>
      </c>
      <c r="U224" s="15">
        <f t="shared" si="21"/>
        <v>0</v>
      </c>
    </row>
    <row r="225" spans="1:21">
      <c r="A225" s="56"/>
      <c r="B225" s="3"/>
      <c r="C225" s="216"/>
      <c r="D225" s="102"/>
      <c r="E225" s="102"/>
      <c r="F225" s="103"/>
      <c r="G225" s="131"/>
      <c r="H225" s="2"/>
      <c r="I225" s="107">
        <f>IF(F225="",SUMIF(Accounts!$A$10:$A$84,C225,Accounts!$D$10:$D$84),0)</f>
        <v>0</v>
      </c>
      <c r="J225" s="30">
        <f>IF(H225&lt;&gt;"",ROUND(H225*(1-F225-I225),2),IF(SETUP!$C$10&lt;&gt;"Y",0,IF(SUMIF(Accounts!A$10:A$84,C225,Accounts!Q$10:Q$84)=1,0,ROUND((D225-E225)*(1-F225-I225)/SETUP!$C$13,2))))</f>
        <v>0</v>
      </c>
      <c r="K225" s="14" t="str">
        <f>IF(SUM(C225:H225)=0,"",IF(T225=0,LOOKUP(C225,Accounts!$A$10:$A$84,Accounts!$B$10:$B$84),"Error!  Invalid Account Number"))</f>
        <v/>
      </c>
      <c r="L225" s="30">
        <f t="shared" si="20"/>
        <v>0</v>
      </c>
      <c r="M225" s="152">
        <f t="shared" si="23"/>
        <v>0</v>
      </c>
      <c r="N225" s="43"/>
      <c r="O225" s="92"/>
      <c r="P225" s="150"/>
      <c r="Q225" s="156">
        <f t="shared" si="25"/>
        <v>0</v>
      </c>
      <c r="R225" s="161">
        <f t="shared" si="22"/>
        <v>0</v>
      </c>
      <c r="S225" s="15">
        <f>SUMIF(Accounts!A$10:A$84,C225,Accounts!A$10:A$84)</f>
        <v>0</v>
      </c>
      <c r="T225" s="15">
        <f t="shared" si="24"/>
        <v>0</v>
      </c>
      <c r="U225" s="15">
        <f t="shared" si="21"/>
        <v>0</v>
      </c>
    </row>
    <row r="226" spans="1:21">
      <c r="A226" s="56"/>
      <c r="B226" s="3"/>
      <c r="C226" s="216"/>
      <c r="D226" s="102"/>
      <c r="E226" s="102"/>
      <c r="F226" s="103"/>
      <c r="G226" s="131"/>
      <c r="H226" s="2"/>
      <c r="I226" s="107">
        <f>IF(F226="",SUMIF(Accounts!$A$10:$A$84,C226,Accounts!$D$10:$D$84),0)</f>
        <v>0</v>
      </c>
      <c r="J226" s="30">
        <f>IF(H226&lt;&gt;"",ROUND(H226*(1-F226-I226),2),IF(SETUP!$C$10&lt;&gt;"Y",0,IF(SUMIF(Accounts!A$10:A$84,C226,Accounts!Q$10:Q$84)=1,0,ROUND((D226-E226)*(1-F226-I226)/SETUP!$C$13,2))))</f>
        <v>0</v>
      </c>
      <c r="K226" s="14" t="str">
        <f>IF(SUM(C226:H226)=0,"",IF(T226=0,LOOKUP(C226,Accounts!$A$10:$A$84,Accounts!$B$10:$B$84),"Error!  Invalid Account Number"))</f>
        <v/>
      </c>
      <c r="L226" s="30">
        <f t="shared" si="20"/>
        <v>0</v>
      </c>
      <c r="M226" s="152">
        <f t="shared" si="23"/>
        <v>0</v>
      </c>
      <c r="N226" s="43"/>
      <c r="O226" s="92"/>
      <c r="P226" s="150"/>
      <c r="Q226" s="156">
        <f t="shared" si="25"/>
        <v>0</v>
      </c>
      <c r="R226" s="161">
        <f t="shared" si="22"/>
        <v>0</v>
      </c>
      <c r="S226" s="15">
        <f>SUMIF(Accounts!A$10:A$84,C226,Accounts!A$10:A$84)</f>
        <v>0</v>
      </c>
      <c r="T226" s="15">
        <f t="shared" si="24"/>
        <v>0</v>
      </c>
      <c r="U226" s="15">
        <f t="shared" si="21"/>
        <v>0</v>
      </c>
    </row>
    <row r="227" spans="1:21">
      <c r="A227" s="56"/>
      <c r="B227" s="3"/>
      <c r="C227" s="216"/>
      <c r="D227" s="102"/>
      <c r="E227" s="102"/>
      <c r="F227" s="103"/>
      <c r="G227" s="131"/>
      <c r="H227" s="2"/>
      <c r="I227" s="107">
        <f>IF(F227="",SUMIF(Accounts!$A$10:$A$84,C227,Accounts!$D$10:$D$84),0)</f>
        <v>0</v>
      </c>
      <c r="J227" s="30">
        <f>IF(H227&lt;&gt;"",ROUND(H227*(1-F227-I227),2),IF(SETUP!$C$10&lt;&gt;"Y",0,IF(SUMIF(Accounts!A$10:A$84,C227,Accounts!Q$10:Q$84)=1,0,ROUND((D227-E227)*(1-F227-I227)/SETUP!$C$13,2))))</f>
        <v>0</v>
      </c>
      <c r="K227" s="14" t="str">
        <f>IF(SUM(C227:H227)=0,"",IF(T227=0,LOOKUP(C227,Accounts!$A$10:$A$84,Accounts!$B$10:$B$84),"Error!  Invalid Account Number"))</f>
        <v/>
      </c>
      <c r="L227" s="30">
        <f t="shared" si="20"/>
        <v>0</v>
      </c>
      <c r="M227" s="152">
        <f t="shared" si="23"/>
        <v>0</v>
      </c>
      <c r="N227" s="43"/>
      <c r="O227" s="92"/>
      <c r="P227" s="150"/>
      <c r="Q227" s="156">
        <f t="shared" si="25"/>
        <v>0</v>
      </c>
      <c r="R227" s="161">
        <f t="shared" si="22"/>
        <v>0</v>
      </c>
      <c r="S227" s="15">
        <f>SUMIF(Accounts!A$10:A$84,C227,Accounts!A$10:A$84)</f>
        <v>0</v>
      </c>
      <c r="T227" s="15">
        <f t="shared" si="24"/>
        <v>0</v>
      </c>
      <c r="U227" s="15">
        <f t="shared" si="21"/>
        <v>0</v>
      </c>
    </row>
    <row r="228" spans="1:21">
      <c r="A228" s="56"/>
      <c r="B228" s="3"/>
      <c r="C228" s="216"/>
      <c r="D228" s="102"/>
      <c r="E228" s="102"/>
      <c r="F228" s="103"/>
      <c r="G228" s="131"/>
      <c r="H228" s="2"/>
      <c r="I228" s="107">
        <f>IF(F228="",SUMIF(Accounts!$A$10:$A$84,C228,Accounts!$D$10:$D$84),0)</f>
        <v>0</v>
      </c>
      <c r="J228" s="30">
        <f>IF(H228&lt;&gt;"",ROUND(H228*(1-F228-I228),2),IF(SETUP!$C$10&lt;&gt;"Y",0,IF(SUMIF(Accounts!A$10:A$84,C228,Accounts!Q$10:Q$84)=1,0,ROUND((D228-E228)*(1-F228-I228)/SETUP!$C$13,2))))</f>
        <v>0</v>
      </c>
      <c r="K228" s="14" t="str">
        <f>IF(SUM(C228:H228)=0,"",IF(T228=0,LOOKUP(C228,Accounts!$A$10:$A$84,Accounts!$B$10:$B$84),"Error!  Invalid Account Number"))</f>
        <v/>
      </c>
      <c r="L228" s="30">
        <f t="shared" si="20"/>
        <v>0</v>
      </c>
      <c r="M228" s="152">
        <f t="shared" si="23"/>
        <v>0</v>
      </c>
      <c r="N228" s="43"/>
      <c r="O228" s="92"/>
      <c r="P228" s="150"/>
      <c r="Q228" s="156">
        <f t="shared" si="25"/>
        <v>0</v>
      </c>
      <c r="R228" s="161">
        <f t="shared" si="22"/>
        <v>0</v>
      </c>
      <c r="S228" s="15">
        <f>SUMIF(Accounts!A$10:A$84,C228,Accounts!A$10:A$84)</f>
        <v>0</v>
      </c>
      <c r="T228" s="15">
        <f t="shared" si="24"/>
        <v>0</v>
      </c>
      <c r="U228" s="15">
        <f t="shared" si="21"/>
        <v>0</v>
      </c>
    </row>
    <row r="229" spans="1:21">
      <c r="A229" s="56"/>
      <c r="B229" s="3"/>
      <c r="C229" s="216"/>
      <c r="D229" s="102"/>
      <c r="E229" s="102"/>
      <c r="F229" s="103"/>
      <c r="G229" s="131"/>
      <c r="H229" s="2"/>
      <c r="I229" s="107">
        <f>IF(F229="",SUMIF(Accounts!$A$10:$A$84,C229,Accounts!$D$10:$D$84),0)</f>
        <v>0</v>
      </c>
      <c r="J229" s="30">
        <f>IF(H229&lt;&gt;"",ROUND(H229*(1-F229-I229),2),IF(SETUP!$C$10&lt;&gt;"Y",0,IF(SUMIF(Accounts!A$10:A$84,C229,Accounts!Q$10:Q$84)=1,0,ROUND((D229-E229)*(1-F229-I229)/SETUP!$C$13,2))))</f>
        <v>0</v>
      </c>
      <c r="K229" s="14" t="str">
        <f>IF(SUM(C229:H229)=0,"",IF(T229=0,LOOKUP(C229,Accounts!$A$10:$A$84,Accounts!$B$10:$B$84),"Error!  Invalid Account Number"))</f>
        <v/>
      </c>
      <c r="L229" s="30">
        <f t="shared" si="20"/>
        <v>0</v>
      </c>
      <c r="M229" s="152">
        <f t="shared" si="23"/>
        <v>0</v>
      </c>
      <c r="N229" s="43"/>
      <c r="O229" s="92"/>
      <c r="P229" s="150"/>
      <c r="Q229" s="156">
        <f t="shared" si="25"/>
        <v>0</v>
      </c>
      <c r="R229" s="161">
        <f t="shared" si="22"/>
        <v>0</v>
      </c>
      <c r="S229" s="15">
        <f>SUMIF(Accounts!A$10:A$84,C229,Accounts!A$10:A$84)</f>
        <v>0</v>
      </c>
      <c r="T229" s="15">
        <f t="shared" si="24"/>
        <v>0</v>
      </c>
      <c r="U229" s="15">
        <f t="shared" si="21"/>
        <v>0</v>
      </c>
    </row>
    <row r="230" spans="1:21">
      <c r="A230" s="56"/>
      <c r="B230" s="3"/>
      <c r="C230" s="216"/>
      <c r="D230" s="102"/>
      <c r="E230" s="102"/>
      <c r="F230" s="103"/>
      <c r="G230" s="131"/>
      <c r="H230" s="2"/>
      <c r="I230" s="107">
        <f>IF(F230="",SUMIF(Accounts!$A$10:$A$84,C230,Accounts!$D$10:$D$84),0)</f>
        <v>0</v>
      </c>
      <c r="J230" s="30">
        <f>IF(H230&lt;&gt;"",ROUND(H230*(1-F230-I230),2),IF(SETUP!$C$10&lt;&gt;"Y",0,IF(SUMIF(Accounts!A$10:A$84,C230,Accounts!Q$10:Q$84)=1,0,ROUND((D230-E230)*(1-F230-I230)/SETUP!$C$13,2))))</f>
        <v>0</v>
      </c>
      <c r="K230" s="14" t="str">
        <f>IF(SUM(C230:H230)=0,"",IF(T230=0,LOOKUP(C230,Accounts!$A$10:$A$84,Accounts!$B$10:$B$84),"Error!  Invalid Account Number"))</f>
        <v/>
      </c>
      <c r="L230" s="30">
        <f t="shared" si="20"/>
        <v>0</v>
      </c>
      <c r="M230" s="152">
        <f t="shared" si="23"/>
        <v>0</v>
      </c>
      <c r="N230" s="43"/>
      <c r="O230" s="92"/>
      <c r="P230" s="150"/>
      <c r="Q230" s="156">
        <f t="shared" si="25"/>
        <v>0</v>
      </c>
      <c r="R230" s="161">
        <f t="shared" si="22"/>
        <v>0</v>
      </c>
      <c r="S230" s="15">
        <f>SUMIF(Accounts!A$10:A$84,C230,Accounts!A$10:A$84)</f>
        <v>0</v>
      </c>
      <c r="T230" s="15">
        <f t="shared" si="24"/>
        <v>0</v>
      </c>
      <c r="U230" s="15">
        <f t="shared" si="21"/>
        <v>0</v>
      </c>
    </row>
    <row r="231" spans="1:21">
      <c r="A231" s="56"/>
      <c r="B231" s="3"/>
      <c r="C231" s="216"/>
      <c r="D231" s="102"/>
      <c r="E231" s="102"/>
      <c r="F231" s="103"/>
      <c r="G231" s="131"/>
      <c r="H231" s="2"/>
      <c r="I231" s="107">
        <f>IF(F231="",SUMIF(Accounts!$A$10:$A$84,C231,Accounts!$D$10:$D$84),0)</f>
        <v>0</v>
      </c>
      <c r="J231" s="30">
        <f>IF(H231&lt;&gt;"",ROUND(H231*(1-F231-I231),2),IF(SETUP!$C$10&lt;&gt;"Y",0,IF(SUMIF(Accounts!A$10:A$84,C231,Accounts!Q$10:Q$84)=1,0,ROUND((D231-E231)*(1-F231-I231)/SETUP!$C$13,2))))</f>
        <v>0</v>
      </c>
      <c r="K231" s="14" t="str">
        <f>IF(SUM(C231:H231)=0,"",IF(T231=0,LOOKUP(C231,Accounts!$A$10:$A$84,Accounts!$B$10:$B$84),"Error!  Invalid Account Number"))</f>
        <v/>
      </c>
      <c r="L231" s="30">
        <f t="shared" si="20"/>
        <v>0</v>
      </c>
      <c r="M231" s="152">
        <f t="shared" si="23"/>
        <v>0</v>
      </c>
      <c r="N231" s="43"/>
      <c r="O231" s="92"/>
      <c r="P231" s="150"/>
      <c r="Q231" s="156">
        <f t="shared" si="25"/>
        <v>0</v>
      </c>
      <c r="R231" s="161">
        <f t="shared" si="22"/>
        <v>0</v>
      </c>
      <c r="S231" s="15">
        <f>SUMIF(Accounts!A$10:A$84,C231,Accounts!A$10:A$84)</f>
        <v>0</v>
      </c>
      <c r="T231" s="15">
        <f t="shared" si="24"/>
        <v>0</v>
      </c>
      <c r="U231" s="15">
        <f t="shared" si="21"/>
        <v>0</v>
      </c>
    </row>
    <row r="232" spans="1:21">
      <c r="A232" s="56"/>
      <c r="B232" s="3"/>
      <c r="C232" s="216"/>
      <c r="D232" s="102"/>
      <c r="E232" s="102"/>
      <c r="F232" s="103"/>
      <c r="G232" s="131"/>
      <c r="H232" s="2"/>
      <c r="I232" s="107">
        <f>IF(F232="",SUMIF(Accounts!$A$10:$A$84,C232,Accounts!$D$10:$D$84),0)</f>
        <v>0</v>
      </c>
      <c r="J232" s="30">
        <f>IF(H232&lt;&gt;"",ROUND(H232*(1-F232-I232),2),IF(SETUP!$C$10&lt;&gt;"Y",0,IF(SUMIF(Accounts!A$10:A$84,C232,Accounts!Q$10:Q$84)=1,0,ROUND((D232-E232)*(1-F232-I232)/SETUP!$C$13,2))))</f>
        <v>0</v>
      </c>
      <c r="K232" s="14" t="str">
        <f>IF(SUM(C232:H232)=0,"",IF(T232=0,LOOKUP(C232,Accounts!$A$10:$A$84,Accounts!$B$10:$B$84),"Error!  Invalid Account Number"))</f>
        <v/>
      </c>
      <c r="L232" s="30">
        <f t="shared" si="20"/>
        <v>0</v>
      </c>
      <c r="M232" s="152">
        <f t="shared" si="23"/>
        <v>0</v>
      </c>
      <c r="N232" s="43"/>
      <c r="O232" s="92"/>
      <c r="P232" s="150"/>
      <c r="Q232" s="156">
        <f t="shared" si="25"/>
        <v>0</v>
      </c>
      <c r="R232" s="161">
        <f t="shared" si="22"/>
        <v>0</v>
      </c>
      <c r="S232" s="15">
        <f>SUMIF(Accounts!A$10:A$84,C232,Accounts!A$10:A$84)</f>
        <v>0</v>
      </c>
      <c r="T232" s="15">
        <f t="shared" si="24"/>
        <v>0</v>
      </c>
      <c r="U232" s="15">
        <f t="shared" si="21"/>
        <v>0</v>
      </c>
    </row>
    <row r="233" spans="1:21">
      <c r="A233" s="56"/>
      <c r="B233" s="3"/>
      <c r="C233" s="216"/>
      <c r="D233" s="102"/>
      <c r="E233" s="102"/>
      <c r="F233" s="103"/>
      <c r="G233" s="131"/>
      <c r="H233" s="2"/>
      <c r="I233" s="107">
        <f>IF(F233="",SUMIF(Accounts!$A$10:$A$84,C233,Accounts!$D$10:$D$84),0)</f>
        <v>0</v>
      </c>
      <c r="J233" s="30">
        <f>IF(H233&lt;&gt;"",ROUND(H233*(1-F233-I233),2),IF(SETUP!$C$10&lt;&gt;"Y",0,IF(SUMIF(Accounts!A$10:A$84,C233,Accounts!Q$10:Q$84)=1,0,ROUND((D233-E233)*(1-F233-I233)/SETUP!$C$13,2))))</f>
        <v>0</v>
      </c>
      <c r="K233" s="14" t="str">
        <f>IF(SUM(C233:H233)=0,"",IF(T233=0,LOOKUP(C233,Accounts!$A$10:$A$84,Accounts!$B$10:$B$84),"Error!  Invalid Account Number"))</f>
        <v/>
      </c>
      <c r="L233" s="30">
        <f t="shared" si="20"/>
        <v>0</v>
      </c>
      <c r="M233" s="152">
        <f t="shared" si="23"/>
        <v>0</v>
      </c>
      <c r="N233" s="43"/>
      <c r="O233" s="92"/>
      <c r="P233" s="150"/>
      <c r="Q233" s="156">
        <f t="shared" si="25"/>
        <v>0</v>
      </c>
      <c r="R233" s="161">
        <f t="shared" si="22"/>
        <v>0</v>
      </c>
      <c r="S233" s="15">
        <f>SUMIF(Accounts!A$10:A$84,C233,Accounts!A$10:A$84)</f>
        <v>0</v>
      </c>
      <c r="T233" s="15">
        <f t="shared" si="24"/>
        <v>0</v>
      </c>
      <c r="U233" s="15">
        <f t="shared" si="21"/>
        <v>0</v>
      </c>
    </row>
    <row r="234" spans="1:21">
      <c r="A234" s="56"/>
      <c r="B234" s="3"/>
      <c r="C234" s="216"/>
      <c r="D234" s="102"/>
      <c r="E234" s="102"/>
      <c r="F234" s="103"/>
      <c r="G234" s="131"/>
      <c r="H234" s="2"/>
      <c r="I234" s="107">
        <f>IF(F234="",SUMIF(Accounts!$A$10:$A$84,C234,Accounts!$D$10:$D$84),0)</f>
        <v>0</v>
      </c>
      <c r="J234" s="30">
        <f>IF(H234&lt;&gt;"",ROUND(H234*(1-F234-I234),2),IF(SETUP!$C$10&lt;&gt;"Y",0,IF(SUMIF(Accounts!A$10:A$84,C234,Accounts!Q$10:Q$84)=1,0,ROUND((D234-E234)*(1-F234-I234)/SETUP!$C$13,2))))</f>
        <v>0</v>
      </c>
      <c r="K234" s="14" t="str">
        <f>IF(SUM(C234:H234)=0,"",IF(T234=0,LOOKUP(C234,Accounts!$A$10:$A$84,Accounts!$B$10:$B$84),"Error!  Invalid Account Number"))</f>
        <v/>
      </c>
      <c r="L234" s="30">
        <f t="shared" si="20"/>
        <v>0</v>
      </c>
      <c r="M234" s="152">
        <f t="shared" si="23"/>
        <v>0</v>
      </c>
      <c r="N234" s="43"/>
      <c r="O234" s="92"/>
      <c r="P234" s="150"/>
      <c r="Q234" s="156">
        <f t="shared" si="25"/>
        <v>0</v>
      </c>
      <c r="R234" s="161">
        <f t="shared" si="22"/>
        <v>0</v>
      </c>
      <c r="S234" s="15">
        <f>SUMIF(Accounts!A$10:A$84,C234,Accounts!A$10:A$84)</f>
        <v>0</v>
      </c>
      <c r="T234" s="15">
        <f t="shared" si="24"/>
        <v>0</v>
      </c>
      <c r="U234" s="15">
        <f t="shared" si="21"/>
        <v>0</v>
      </c>
    </row>
    <row r="235" spans="1:21">
      <c r="A235" s="56"/>
      <c r="B235" s="3"/>
      <c r="C235" s="216"/>
      <c r="D235" s="102"/>
      <c r="E235" s="102"/>
      <c r="F235" s="103"/>
      <c r="G235" s="131"/>
      <c r="H235" s="2"/>
      <c r="I235" s="107">
        <f>IF(F235="",SUMIF(Accounts!$A$10:$A$84,C235,Accounts!$D$10:$D$84),0)</f>
        <v>0</v>
      </c>
      <c r="J235" s="30">
        <f>IF(H235&lt;&gt;"",ROUND(H235*(1-F235-I235),2),IF(SETUP!$C$10&lt;&gt;"Y",0,IF(SUMIF(Accounts!A$10:A$84,C235,Accounts!Q$10:Q$84)=1,0,ROUND((D235-E235)*(1-F235-I235)/SETUP!$C$13,2))))</f>
        <v>0</v>
      </c>
      <c r="K235" s="14" t="str">
        <f>IF(SUM(C235:H235)=0,"",IF(T235=0,LOOKUP(C235,Accounts!$A$10:$A$84,Accounts!$B$10:$B$84),"Error!  Invalid Account Number"))</f>
        <v/>
      </c>
      <c r="L235" s="30">
        <f t="shared" si="20"/>
        <v>0</v>
      </c>
      <c r="M235" s="152">
        <f t="shared" si="23"/>
        <v>0</v>
      </c>
      <c r="N235" s="43"/>
      <c r="O235" s="92"/>
      <c r="P235" s="150"/>
      <c r="Q235" s="156">
        <f t="shared" si="25"/>
        <v>0</v>
      </c>
      <c r="R235" s="161">
        <f t="shared" si="22"/>
        <v>0</v>
      </c>
      <c r="S235" s="15">
        <f>SUMIF(Accounts!A$10:A$84,C235,Accounts!A$10:A$84)</f>
        <v>0</v>
      </c>
      <c r="T235" s="15">
        <f t="shared" si="24"/>
        <v>0</v>
      </c>
      <c r="U235" s="15">
        <f t="shared" si="21"/>
        <v>0</v>
      </c>
    </row>
    <row r="236" spans="1:21">
      <c r="A236" s="56"/>
      <c r="B236" s="3"/>
      <c r="C236" s="216"/>
      <c r="D236" s="102"/>
      <c r="E236" s="102"/>
      <c r="F236" s="103"/>
      <c r="G236" s="131"/>
      <c r="H236" s="2"/>
      <c r="I236" s="107">
        <f>IF(F236="",SUMIF(Accounts!$A$10:$A$84,C236,Accounts!$D$10:$D$84),0)</f>
        <v>0</v>
      </c>
      <c r="J236" s="30">
        <f>IF(H236&lt;&gt;"",ROUND(H236*(1-F236-I236),2),IF(SETUP!$C$10&lt;&gt;"Y",0,IF(SUMIF(Accounts!A$10:A$84,C236,Accounts!Q$10:Q$84)=1,0,ROUND((D236-E236)*(1-F236-I236)/SETUP!$C$13,2))))</f>
        <v>0</v>
      </c>
      <c r="K236" s="14" t="str">
        <f>IF(SUM(C236:H236)=0,"",IF(T236=0,LOOKUP(C236,Accounts!$A$10:$A$84,Accounts!$B$10:$B$84),"Error!  Invalid Account Number"))</f>
        <v/>
      </c>
      <c r="L236" s="30">
        <f t="shared" si="20"/>
        <v>0</v>
      </c>
      <c r="M236" s="152">
        <f t="shared" si="23"/>
        <v>0</v>
      </c>
      <c r="N236" s="43"/>
      <c r="O236" s="92"/>
      <c r="P236" s="150"/>
      <c r="Q236" s="156">
        <f t="shared" si="25"/>
        <v>0</v>
      </c>
      <c r="R236" s="161">
        <f t="shared" si="22"/>
        <v>0</v>
      </c>
      <c r="S236" s="15">
        <f>SUMIF(Accounts!A$10:A$84,C236,Accounts!A$10:A$84)</f>
        <v>0</v>
      </c>
      <c r="T236" s="15">
        <f t="shared" si="24"/>
        <v>0</v>
      </c>
      <c r="U236" s="15">
        <f t="shared" si="21"/>
        <v>0</v>
      </c>
    </row>
    <row r="237" spans="1:21">
      <c r="A237" s="56"/>
      <c r="B237" s="3"/>
      <c r="C237" s="216"/>
      <c r="D237" s="102"/>
      <c r="E237" s="102"/>
      <c r="F237" s="103"/>
      <c r="G237" s="131"/>
      <c r="H237" s="2"/>
      <c r="I237" s="107">
        <f>IF(F237="",SUMIF(Accounts!$A$10:$A$84,C237,Accounts!$D$10:$D$84),0)</f>
        <v>0</v>
      </c>
      <c r="J237" s="30">
        <f>IF(H237&lt;&gt;"",ROUND(H237*(1-F237-I237),2),IF(SETUP!$C$10&lt;&gt;"Y",0,IF(SUMIF(Accounts!A$10:A$84,C237,Accounts!Q$10:Q$84)=1,0,ROUND((D237-E237)*(1-F237-I237)/SETUP!$C$13,2))))</f>
        <v>0</v>
      </c>
      <c r="K237" s="14" t="str">
        <f>IF(SUM(C237:H237)=0,"",IF(T237=0,LOOKUP(C237,Accounts!$A$10:$A$84,Accounts!$B$10:$B$84),"Error!  Invalid Account Number"))</f>
        <v/>
      </c>
      <c r="L237" s="30">
        <f t="shared" si="20"/>
        <v>0</v>
      </c>
      <c r="M237" s="152">
        <f t="shared" si="23"/>
        <v>0</v>
      </c>
      <c r="N237" s="43"/>
      <c r="O237" s="92"/>
      <c r="P237" s="150"/>
      <c r="Q237" s="156">
        <f t="shared" si="25"/>
        <v>0</v>
      </c>
      <c r="R237" s="161">
        <f t="shared" si="22"/>
        <v>0</v>
      </c>
      <c r="S237" s="15">
        <f>SUMIF(Accounts!A$10:A$84,C237,Accounts!A$10:A$84)</f>
        <v>0</v>
      </c>
      <c r="T237" s="15">
        <f t="shared" si="24"/>
        <v>0</v>
      </c>
      <c r="U237" s="15">
        <f t="shared" si="21"/>
        <v>0</v>
      </c>
    </row>
    <row r="238" spans="1:21">
      <c r="A238" s="56"/>
      <c r="B238" s="3"/>
      <c r="C238" s="216"/>
      <c r="D238" s="102"/>
      <c r="E238" s="102"/>
      <c r="F238" s="103"/>
      <c r="G238" s="131"/>
      <c r="H238" s="2"/>
      <c r="I238" s="107">
        <f>IF(F238="",SUMIF(Accounts!$A$10:$A$84,C238,Accounts!$D$10:$D$84),0)</f>
        <v>0</v>
      </c>
      <c r="J238" s="30">
        <f>IF(H238&lt;&gt;"",ROUND(H238*(1-F238-I238),2),IF(SETUP!$C$10&lt;&gt;"Y",0,IF(SUMIF(Accounts!A$10:A$84,C238,Accounts!Q$10:Q$84)=1,0,ROUND((D238-E238)*(1-F238-I238)/SETUP!$C$13,2))))</f>
        <v>0</v>
      </c>
      <c r="K238" s="14" t="str">
        <f>IF(SUM(C238:H238)=0,"",IF(T238=0,LOOKUP(C238,Accounts!$A$10:$A$84,Accounts!$B$10:$B$84),"Error!  Invalid Account Number"))</f>
        <v/>
      </c>
      <c r="L238" s="30">
        <f t="shared" si="20"/>
        <v>0</v>
      </c>
      <c r="M238" s="152">
        <f t="shared" si="23"/>
        <v>0</v>
      </c>
      <c r="N238" s="43"/>
      <c r="O238" s="92"/>
      <c r="P238" s="150"/>
      <c r="Q238" s="156">
        <f t="shared" si="25"/>
        <v>0</v>
      </c>
      <c r="R238" s="161">
        <f t="shared" si="22"/>
        <v>0</v>
      </c>
      <c r="S238" s="15">
        <f>SUMIF(Accounts!A$10:A$84,C238,Accounts!A$10:A$84)</f>
        <v>0</v>
      </c>
      <c r="T238" s="15">
        <f t="shared" si="24"/>
        <v>0</v>
      </c>
      <c r="U238" s="15">
        <f t="shared" si="21"/>
        <v>0</v>
      </c>
    </row>
    <row r="239" spans="1:21">
      <c r="A239" s="56"/>
      <c r="B239" s="3"/>
      <c r="C239" s="216"/>
      <c r="D239" s="102"/>
      <c r="E239" s="102"/>
      <c r="F239" s="103"/>
      <c r="G239" s="131"/>
      <c r="H239" s="2"/>
      <c r="I239" s="107">
        <f>IF(F239="",SUMIF(Accounts!$A$10:$A$84,C239,Accounts!$D$10:$D$84),0)</f>
        <v>0</v>
      </c>
      <c r="J239" s="30">
        <f>IF(H239&lt;&gt;"",ROUND(H239*(1-F239-I239),2),IF(SETUP!$C$10&lt;&gt;"Y",0,IF(SUMIF(Accounts!A$10:A$84,C239,Accounts!Q$10:Q$84)=1,0,ROUND((D239-E239)*(1-F239-I239)/SETUP!$C$13,2))))</f>
        <v>0</v>
      </c>
      <c r="K239" s="14" t="str">
        <f>IF(SUM(C239:H239)=0,"",IF(T239=0,LOOKUP(C239,Accounts!$A$10:$A$84,Accounts!$B$10:$B$84),"Error!  Invalid Account Number"))</f>
        <v/>
      </c>
      <c r="L239" s="30">
        <f t="shared" si="20"/>
        <v>0</v>
      </c>
      <c r="M239" s="152">
        <f t="shared" si="23"/>
        <v>0</v>
      </c>
      <c r="N239" s="43"/>
      <c r="O239" s="92"/>
      <c r="P239" s="150"/>
      <c r="Q239" s="156">
        <f t="shared" si="25"/>
        <v>0</v>
      </c>
      <c r="R239" s="161">
        <f t="shared" si="22"/>
        <v>0</v>
      </c>
      <c r="S239" s="15">
        <f>SUMIF(Accounts!A$10:A$84,C239,Accounts!A$10:A$84)</f>
        <v>0</v>
      </c>
      <c r="T239" s="15">
        <f t="shared" si="24"/>
        <v>0</v>
      </c>
      <c r="U239" s="15">
        <f t="shared" si="21"/>
        <v>0</v>
      </c>
    </row>
    <row r="240" spans="1:21">
      <c r="A240" s="56"/>
      <c r="B240" s="3"/>
      <c r="C240" s="216"/>
      <c r="D240" s="102"/>
      <c r="E240" s="102"/>
      <c r="F240" s="103"/>
      <c r="G240" s="131"/>
      <c r="H240" s="2"/>
      <c r="I240" s="107">
        <f>IF(F240="",SUMIF(Accounts!$A$10:$A$84,C240,Accounts!$D$10:$D$84),0)</f>
        <v>0</v>
      </c>
      <c r="J240" s="30">
        <f>IF(H240&lt;&gt;"",ROUND(H240*(1-F240-I240),2),IF(SETUP!$C$10&lt;&gt;"Y",0,IF(SUMIF(Accounts!A$10:A$84,C240,Accounts!Q$10:Q$84)=1,0,ROUND((D240-E240)*(1-F240-I240)/SETUP!$C$13,2))))</f>
        <v>0</v>
      </c>
      <c r="K240" s="14" t="str">
        <f>IF(SUM(C240:H240)=0,"",IF(T240=0,LOOKUP(C240,Accounts!$A$10:$A$84,Accounts!$B$10:$B$84),"Error!  Invalid Account Number"))</f>
        <v/>
      </c>
      <c r="L240" s="30">
        <f t="shared" si="20"/>
        <v>0</v>
      </c>
      <c r="M240" s="152">
        <f t="shared" si="23"/>
        <v>0</v>
      </c>
      <c r="N240" s="43"/>
      <c r="O240" s="92"/>
      <c r="P240" s="150"/>
      <c r="Q240" s="156">
        <f t="shared" si="25"/>
        <v>0</v>
      </c>
      <c r="R240" s="161">
        <f t="shared" si="22"/>
        <v>0</v>
      </c>
      <c r="S240" s="15">
        <f>SUMIF(Accounts!A$10:A$84,C240,Accounts!A$10:A$84)</f>
        <v>0</v>
      </c>
      <c r="T240" s="15">
        <f t="shared" si="24"/>
        <v>0</v>
      </c>
      <c r="U240" s="15">
        <f t="shared" si="21"/>
        <v>0</v>
      </c>
    </row>
    <row r="241" spans="1:21">
      <c r="A241" s="56"/>
      <c r="B241" s="3"/>
      <c r="C241" s="216"/>
      <c r="D241" s="102"/>
      <c r="E241" s="102"/>
      <c r="F241" s="103"/>
      <c r="G241" s="131"/>
      <c r="H241" s="2"/>
      <c r="I241" s="107">
        <f>IF(F241="",SUMIF(Accounts!$A$10:$A$84,C241,Accounts!$D$10:$D$84),0)</f>
        <v>0</v>
      </c>
      <c r="J241" s="30">
        <f>IF(H241&lt;&gt;"",ROUND(H241*(1-F241-I241),2),IF(SETUP!$C$10&lt;&gt;"Y",0,IF(SUMIF(Accounts!A$10:A$84,C241,Accounts!Q$10:Q$84)=1,0,ROUND((D241-E241)*(1-F241-I241)/SETUP!$C$13,2))))</f>
        <v>0</v>
      </c>
      <c r="K241" s="14" t="str">
        <f>IF(SUM(C241:H241)=0,"",IF(T241=0,LOOKUP(C241,Accounts!$A$10:$A$84,Accounts!$B$10:$B$84),"Error!  Invalid Account Number"))</f>
        <v/>
      </c>
      <c r="L241" s="30">
        <f t="shared" si="20"/>
        <v>0</v>
      </c>
      <c r="M241" s="152">
        <f t="shared" si="23"/>
        <v>0</v>
      </c>
      <c r="N241" s="43"/>
      <c r="O241" s="92"/>
      <c r="P241" s="150"/>
      <c r="Q241" s="156">
        <f t="shared" si="25"/>
        <v>0</v>
      </c>
      <c r="R241" s="161">
        <f t="shared" si="22"/>
        <v>0</v>
      </c>
      <c r="S241" s="15">
        <f>SUMIF(Accounts!A$10:A$84,C241,Accounts!A$10:A$84)</f>
        <v>0</v>
      </c>
      <c r="T241" s="15">
        <f t="shared" si="24"/>
        <v>0</v>
      </c>
      <c r="U241" s="15">
        <f t="shared" si="21"/>
        <v>0</v>
      </c>
    </row>
    <row r="242" spans="1:21">
      <c r="A242" s="56"/>
      <c r="B242" s="3"/>
      <c r="C242" s="216"/>
      <c r="D242" s="102"/>
      <c r="E242" s="102"/>
      <c r="F242" s="103"/>
      <c r="G242" s="131"/>
      <c r="H242" s="2"/>
      <c r="I242" s="107">
        <f>IF(F242="",SUMIF(Accounts!$A$10:$A$84,C242,Accounts!$D$10:$D$84),0)</f>
        <v>0</v>
      </c>
      <c r="J242" s="30">
        <f>IF(H242&lt;&gt;"",ROUND(H242*(1-F242-I242),2),IF(SETUP!$C$10&lt;&gt;"Y",0,IF(SUMIF(Accounts!A$10:A$84,C242,Accounts!Q$10:Q$84)=1,0,ROUND((D242-E242)*(1-F242-I242)/SETUP!$C$13,2))))</f>
        <v>0</v>
      </c>
      <c r="K242" s="14" t="str">
        <f>IF(SUM(C242:H242)=0,"",IF(T242=0,LOOKUP(C242,Accounts!$A$10:$A$84,Accounts!$B$10:$B$84),"Error!  Invalid Account Number"))</f>
        <v/>
      </c>
      <c r="L242" s="30">
        <f t="shared" si="20"/>
        <v>0</v>
      </c>
      <c r="M242" s="152">
        <f t="shared" si="23"/>
        <v>0</v>
      </c>
      <c r="N242" s="43"/>
      <c r="O242" s="92"/>
      <c r="P242" s="150"/>
      <c r="Q242" s="156">
        <f t="shared" si="25"/>
        <v>0</v>
      </c>
      <c r="R242" s="161">
        <f t="shared" si="22"/>
        <v>0</v>
      </c>
      <c r="S242" s="15">
        <f>SUMIF(Accounts!A$10:A$84,C242,Accounts!A$10:A$84)</f>
        <v>0</v>
      </c>
      <c r="T242" s="15">
        <f t="shared" si="24"/>
        <v>0</v>
      </c>
      <c r="U242" s="15">
        <f t="shared" si="21"/>
        <v>0</v>
      </c>
    </row>
    <row r="243" spans="1:21">
      <c r="A243" s="56"/>
      <c r="B243" s="3"/>
      <c r="C243" s="216"/>
      <c r="D243" s="102"/>
      <c r="E243" s="102"/>
      <c r="F243" s="103"/>
      <c r="G243" s="131"/>
      <c r="H243" s="2"/>
      <c r="I243" s="107">
        <f>IF(F243="",SUMIF(Accounts!$A$10:$A$84,C243,Accounts!$D$10:$D$84),0)</f>
        <v>0</v>
      </c>
      <c r="J243" s="30">
        <f>IF(H243&lt;&gt;"",ROUND(H243*(1-F243-I243),2),IF(SETUP!$C$10&lt;&gt;"Y",0,IF(SUMIF(Accounts!A$10:A$84,C243,Accounts!Q$10:Q$84)=1,0,ROUND((D243-E243)*(1-F243-I243)/SETUP!$C$13,2))))</f>
        <v>0</v>
      </c>
      <c r="K243" s="14" t="str">
        <f>IF(SUM(C243:H243)=0,"",IF(T243=0,LOOKUP(C243,Accounts!$A$10:$A$84,Accounts!$B$10:$B$84),"Error!  Invalid Account Number"))</f>
        <v/>
      </c>
      <c r="L243" s="30">
        <f t="shared" si="20"/>
        <v>0</v>
      </c>
      <c r="M243" s="152">
        <f t="shared" si="23"/>
        <v>0</v>
      </c>
      <c r="N243" s="43"/>
      <c r="O243" s="92"/>
      <c r="P243" s="150"/>
      <c r="Q243" s="156">
        <f t="shared" si="25"/>
        <v>0</v>
      </c>
      <c r="R243" s="161">
        <f t="shared" si="22"/>
        <v>0</v>
      </c>
      <c r="S243" s="15">
        <f>SUMIF(Accounts!A$10:A$84,C243,Accounts!A$10:A$84)</f>
        <v>0</v>
      </c>
      <c r="T243" s="15">
        <f t="shared" si="24"/>
        <v>0</v>
      </c>
      <c r="U243" s="15">
        <f t="shared" si="21"/>
        <v>0</v>
      </c>
    </row>
    <row r="244" spans="1:21">
      <c r="A244" s="56"/>
      <c r="B244" s="3"/>
      <c r="C244" s="216"/>
      <c r="D244" s="102"/>
      <c r="E244" s="102"/>
      <c r="F244" s="103"/>
      <c r="G244" s="131"/>
      <c r="H244" s="2"/>
      <c r="I244" s="107">
        <f>IF(F244="",SUMIF(Accounts!$A$10:$A$84,C244,Accounts!$D$10:$D$84),0)</f>
        <v>0</v>
      </c>
      <c r="J244" s="30">
        <f>IF(H244&lt;&gt;"",ROUND(H244*(1-F244-I244),2),IF(SETUP!$C$10&lt;&gt;"Y",0,IF(SUMIF(Accounts!A$10:A$84,C244,Accounts!Q$10:Q$84)=1,0,ROUND((D244-E244)*(1-F244-I244)/SETUP!$C$13,2))))</f>
        <v>0</v>
      </c>
      <c r="K244" s="14" t="str">
        <f>IF(SUM(C244:H244)=0,"",IF(T244=0,LOOKUP(C244,Accounts!$A$10:$A$84,Accounts!$B$10:$B$84),"Error!  Invalid Account Number"))</f>
        <v/>
      </c>
      <c r="L244" s="30">
        <f t="shared" si="20"/>
        <v>0</v>
      </c>
      <c r="M244" s="152">
        <f t="shared" si="23"/>
        <v>0</v>
      </c>
      <c r="N244" s="43"/>
      <c r="O244" s="92"/>
      <c r="P244" s="150"/>
      <c r="Q244" s="156">
        <f t="shared" si="25"/>
        <v>0</v>
      </c>
      <c r="R244" s="161">
        <f t="shared" si="22"/>
        <v>0</v>
      </c>
      <c r="S244" s="15">
        <f>SUMIF(Accounts!A$10:A$84,C244,Accounts!A$10:A$84)</f>
        <v>0</v>
      </c>
      <c r="T244" s="15">
        <f t="shared" si="24"/>
        <v>0</v>
      </c>
      <c r="U244" s="15">
        <f t="shared" si="21"/>
        <v>0</v>
      </c>
    </row>
    <row r="245" spans="1:21">
      <c r="A245" s="56"/>
      <c r="B245" s="3"/>
      <c r="C245" s="216"/>
      <c r="D245" s="102"/>
      <c r="E245" s="102"/>
      <c r="F245" s="103"/>
      <c r="G245" s="131"/>
      <c r="H245" s="2"/>
      <c r="I245" s="107">
        <f>IF(F245="",SUMIF(Accounts!$A$10:$A$84,C245,Accounts!$D$10:$D$84),0)</f>
        <v>0</v>
      </c>
      <c r="J245" s="30">
        <f>IF(H245&lt;&gt;"",ROUND(H245*(1-F245-I245),2),IF(SETUP!$C$10&lt;&gt;"Y",0,IF(SUMIF(Accounts!A$10:A$84,C245,Accounts!Q$10:Q$84)=1,0,ROUND((D245-E245)*(1-F245-I245)/SETUP!$C$13,2))))</f>
        <v>0</v>
      </c>
      <c r="K245" s="14" t="str">
        <f>IF(SUM(C245:H245)=0,"",IF(T245=0,LOOKUP(C245,Accounts!$A$10:$A$84,Accounts!$B$10:$B$84),"Error!  Invalid Account Number"))</f>
        <v/>
      </c>
      <c r="L245" s="30">
        <f t="shared" si="20"/>
        <v>0</v>
      </c>
      <c r="M245" s="152">
        <f t="shared" si="23"/>
        <v>0</v>
      </c>
      <c r="N245" s="43"/>
      <c r="O245" s="92"/>
      <c r="P245" s="150"/>
      <c r="Q245" s="156">
        <f t="shared" si="25"/>
        <v>0</v>
      </c>
      <c r="R245" s="161">
        <f t="shared" si="22"/>
        <v>0</v>
      </c>
      <c r="S245" s="15">
        <f>SUMIF(Accounts!A$10:A$84,C245,Accounts!A$10:A$84)</f>
        <v>0</v>
      </c>
      <c r="T245" s="15">
        <f t="shared" si="24"/>
        <v>0</v>
      </c>
      <c r="U245" s="15">
        <f t="shared" si="21"/>
        <v>0</v>
      </c>
    </row>
    <row r="246" spans="1:21">
      <c r="A246" s="56"/>
      <c r="B246" s="3"/>
      <c r="C246" s="216"/>
      <c r="D246" s="102"/>
      <c r="E246" s="102"/>
      <c r="F246" s="103"/>
      <c r="G246" s="131"/>
      <c r="H246" s="2"/>
      <c r="I246" s="107">
        <f>IF(F246="",SUMIF(Accounts!$A$10:$A$84,C246,Accounts!$D$10:$D$84),0)</f>
        <v>0</v>
      </c>
      <c r="J246" s="30">
        <f>IF(H246&lt;&gt;"",ROUND(H246*(1-F246-I246),2),IF(SETUP!$C$10&lt;&gt;"Y",0,IF(SUMIF(Accounts!A$10:A$84,C246,Accounts!Q$10:Q$84)=1,0,ROUND((D246-E246)*(1-F246-I246)/SETUP!$C$13,2))))</f>
        <v>0</v>
      </c>
      <c r="K246" s="14" t="str">
        <f>IF(SUM(C246:H246)=0,"",IF(T246=0,LOOKUP(C246,Accounts!$A$10:$A$84,Accounts!$B$10:$B$84),"Error!  Invalid Account Number"))</f>
        <v/>
      </c>
      <c r="L246" s="30">
        <f t="shared" si="20"/>
        <v>0</v>
      </c>
      <c r="M246" s="152">
        <f t="shared" si="23"/>
        <v>0</v>
      </c>
      <c r="N246" s="43"/>
      <c r="O246" s="92"/>
      <c r="P246" s="150"/>
      <c r="Q246" s="156">
        <f t="shared" si="25"/>
        <v>0</v>
      </c>
      <c r="R246" s="161">
        <f t="shared" si="22"/>
        <v>0</v>
      </c>
      <c r="S246" s="15">
        <f>SUMIF(Accounts!A$10:A$84,C246,Accounts!A$10:A$84)</f>
        <v>0</v>
      </c>
      <c r="T246" s="15">
        <f t="shared" si="24"/>
        <v>0</v>
      </c>
      <c r="U246" s="15">
        <f t="shared" si="21"/>
        <v>0</v>
      </c>
    </row>
    <row r="247" spans="1:21">
      <c r="A247" s="56"/>
      <c r="B247" s="3"/>
      <c r="C247" s="216"/>
      <c r="D247" s="102"/>
      <c r="E247" s="102"/>
      <c r="F247" s="103"/>
      <c r="G247" s="131"/>
      <c r="H247" s="2"/>
      <c r="I247" s="107">
        <f>IF(F247="",SUMIF(Accounts!$A$10:$A$84,C247,Accounts!$D$10:$D$84),0)</f>
        <v>0</v>
      </c>
      <c r="J247" s="30">
        <f>IF(H247&lt;&gt;"",ROUND(H247*(1-F247-I247),2),IF(SETUP!$C$10&lt;&gt;"Y",0,IF(SUMIF(Accounts!A$10:A$84,C247,Accounts!Q$10:Q$84)=1,0,ROUND((D247-E247)*(1-F247-I247)/SETUP!$C$13,2))))</f>
        <v>0</v>
      </c>
      <c r="K247" s="14" t="str">
        <f>IF(SUM(C247:H247)=0,"",IF(T247=0,LOOKUP(C247,Accounts!$A$10:$A$84,Accounts!$B$10:$B$84),"Error!  Invalid Account Number"))</f>
        <v/>
      </c>
      <c r="L247" s="30">
        <f t="shared" si="20"/>
        <v>0</v>
      </c>
      <c r="M247" s="152">
        <f t="shared" si="23"/>
        <v>0</v>
      </c>
      <c r="N247" s="43"/>
      <c r="O247" s="92"/>
      <c r="P247" s="150"/>
      <c r="Q247" s="156">
        <f t="shared" si="25"/>
        <v>0</v>
      </c>
      <c r="R247" s="161">
        <f t="shared" si="22"/>
        <v>0</v>
      </c>
      <c r="S247" s="15">
        <f>SUMIF(Accounts!A$10:A$84,C247,Accounts!A$10:A$84)</f>
        <v>0</v>
      </c>
      <c r="T247" s="15">
        <f t="shared" si="24"/>
        <v>0</v>
      </c>
      <c r="U247" s="15">
        <f t="shared" si="21"/>
        <v>0</v>
      </c>
    </row>
    <row r="248" spans="1:21">
      <c r="A248" s="56"/>
      <c r="B248" s="3"/>
      <c r="C248" s="216"/>
      <c r="D248" s="102"/>
      <c r="E248" s="102"/>
      <c r="F248" s="103"/>
      <c r="G248" s="131"/>
      <c r="H248" s="2"/>
      <c r="I248" s="107">
        <f>IF(F248="",SUMIF(Accounts!$A$10:$A$84,C248,Accounts!$D$10:$D$84),0)</f>
        <v>0</v>
      </c>
      <c r="J248" s="30">
        <f>IF(H248&lt;&gt;"",ROUND(H248*(1-F248-I248),2),IF(SETUP!$C$10&lt;&gt;"Y",0,IF(SUMIF(Accounts!A$10:A$84,C248,Accounts!Q$10:Q$84)=1,0,ROUND((D248-E248)*(1-F248-I248)/SETUP!$C$13,2))))</f>
        <v>0</v>
      </c>
      <c r="K248" s="14" t="str">
        <f>IF(SUM(C248:H248)=0,"",IF(T248=0,LOOKUP(C248,Accounts!$A$10:$A$84,Accounts!$B$10:$B$84),"Error!  Invalid Account Number"))</f>
        <v/>
      </c>
      <c r="L248" s="30">
        <f t="shared" si="20"/>
        <v>0</v>
      </c>
      <c r="M248" s="152">
        <f t="shared" si="23"/>
        <v>0</v>
      </c>
      <c r="N248" s="43"/>
      <c r="O248" s="92"/>
      <c r="P248" s="150"/>
      <c r="Q248" s="156">
        <f t="shared" si="25"/>
        <v>0</v>
      </c>
      <c r="R248" s="161">
        <f t="shared" si="22"/>
        <v>0</v>
      </c>
      <c r="S248" s="15">
        <f>SUMIF(Accounts!A$10:A$84,C248,Accounts!A$10:A$84)</f>
        <v>0</v>
      </c>
      <c r="T248" s="15">
        <f t="shared" si="24"/>
        <v>0</v>
      </c>
      <c r="U248" s="15">
        <f t="shared" si="21"/>
        <v>0</v>
      </c>
    </row>
    <row r="249" spans="1:21">
      <c r="A249" s="56"/>
      <c r="B249" s="3"/>
      <c r="C249" s="216"/>
      <c r="D249" s="102"/>
      <c r="E249" s="102"/>
      <c r="F249" s="103"/>
      <c r="G249" s="131"/>
      <c r="H249" s="2"/>
      <c r="I249" s="107">
        <f>IF(F249="",SUMIF(Accounts!$A$10:$A$84,C249,Accounts!$D$10:$D$84),0)</f>
        <v>0</v>
      </c>
      <c r="J249" s="30">
        <f>IF(H249&lt;&gt;"",ROUND(H249*(1-F249-I249),2),IF(SETUP!$C$10&lt;&gt;"Y",0,IF(SUMIF(Accounts!A$10:A$84,C249,Accounts!Q$10:Q$84)=1,0,ROUND((D249-E249)*(1-F249-I249)/SETUP!$C$13,2))))</f>
        <v>0</v>
      </c>
      <c r="K249" s="14" t="str">
        <f>IF(SUM(C249:H249)=0,"",IF(T249=0,LOOKUP(C249,Accounts!$A$10:$A$84,Accounts!$B$10:$B$84),"Error!  Invalid Account Number"))</f>
        <v/>
      </c>
      <c r="L249" s="30">
        <f t="shared" si="20"/>
        <v>0</v>
      </c>
      <c r="M249" s="152">
        <f t="shared" si="23"/>
        <v>0</v>
      </c>
      <c r="N249" s="43"/>
      <c r="O249" s="92"/>
      <c r="P249" s="150"/>
      <c r="Q249" s="156">
        <f t="shared" si="25"/>
        <v>0</v>
      </c>
      <c r="R249" s="161">
        <f t="shared" si="22"/>
        <v>0</v>
      </c>
      <c r="S249" s="15">
        <f>SUMIF(Accounts!A$10:A$84,C249,Accounts!A$10:A$84)</f>
        <v>0</v>
      </c>
      <c r="T249" s="15">
        <f t="shared" si="24"/>
        <v>0</v>
      </c>
      <c r="U249" s="15">
        <f t="shared" si="21"/>
        <v>0</v>
      </c>
    </row>
    <row r="250" spans="1:21">
      <c r="A250" s="56"/>
      <c r="B250" s="3"/>
      <c r="C250" s="216"/>
      <c r="D250" s="102"/>
      <c r="E250" s="102"/>
      <c r="F250" s="103"/>
      <c r="G250" s="131"/>
      <c r="H250" s="2"/>
      <c r="I250" s="107">
        <f>IF(F250="",SUMIF(Accounts!$A$10:$A$84,C250,Accounts!$D$10:$D$84),0)</f>
        <v>0</v>
      </c>
      <c r="J250" s="30">
        <f>IF(H250&lt;&gt;"",ROUND(H250*(1-F250-I250),2),IF(SETUP!$C$10&lt;&gt;"Y",0,IF(SUMIF(Accounts!A$10:A$84,C250,Accounts!Q$10:Q$84)=1,0,ROUND((D250-E250)*(1-F250-I250)/SETUP!$C$13,2))))</f>
        <v>0</v>
      </c>
      <c r="K250" s="14" t="str">
        <f>IF(SUM(C250:H250)=0,"",IF(T250=0,LOOKUP(C250,Accounts!$A$10:$A$84,Accounts!$B$10:$B$84),"Error!  Invalid Account Number"))</f>
        <v/>
      </c>
      <c r="L250" s="30">
        <f t="shared" si="20"/>
        <v>0</v>
      </c>
      <c r="M250" s="152">
        <f t="shared" si="23"/>
        <v>0</v>
      </c>
      <c r="N250" s="43"/>
      <c r="O250" s="92"/>
      <c r="P250" s="150"/>
      <c r="Q250" s="156">
        <f t="shared" si="25"/>
        <v>0</v>
      </c>
      <c r="R250" s="161">
        <f t="shared" si="22"/>
        <v>0</v>
      </c>
      <c r="S250" s="15">
        <f>SUMIF(Accounts!A$10:A$84,C250,Accounts!A$10:A$84)</f>
        <v>0</v>
      </c>
      <c r="T250" s="15">
        <f t="shared" si="24"/>
        <v>0</v>
      </c>
      <c r="U250" s="15">
        <f t="shared" si="21"/>
        <v>0</v>
      </c>
    </row>
    <row r="251" spans="1:21">
      <c r="A251" s="56"/>
      <c r="B251" s="3"/>
      <c r="C251" s="216"/>
      <c r="D251" s="102"/>
      <c r="E251" s="102"/>
      <c r="F251" s="103"/>
      <c r="G251" s="131"/>
      <c r="H251" s="2"/>
      <c r="I251" s="107">
        <f>IF(F251="",SUMIF(Accounts!$A$10:$A$84,C251,Accounts!$D$10:$D$84),0)</f>
        <v>0</v>
      </c>
      <c r="J251" s="30">
        <f>IF(H251&lt;&gt;"",ROUND(H251*(1-F251-I251),2),IF(SETUP!$C$10&lt;&gt;"Y",0,IF(SUMIF(Accounts!A$10:A$84,C251,Accounts!Q$10:Q$84)=1,0,ROUND((D251-E251)*(1-F251-I251)/SETUP!$C$13,2))))</f>
        <v>0</v>
      </c>
      <c r="K251" s="14" t="str">
        <f>IF(SUM(C251:H251)=0,"",IF(T251=0,LOOKUP(C251,Accounts!$A$10:$A$84,Accounts!$B$10:$B$84),"Error!  Invalid Account Number"))</f>
        <v/>
      </c>
      <c r="L251" s="30">
        <f t="shared" si="20"/>
        <v>0</v>
      </c>
      <c r="M251" s="152">
        <f t="shared" si="23"/>
        <v>0</v>
      </c>
      <c r="N251" s="43"/>
      <c r="O251" s="92"/>
      <c r="P251" s="150"/>
      <c r="Q251" s="156">
        <f t="shared" si="25"/>
        <v>0</v>
      </c>
      <c r="R251" s="161">
        <f t="shared" si="22"/>
        <v>0</v>
      </c>
      <c r="S251" s="15">
        <f>SUMIF(Accounts!A$10:A$84,C251,Accounts!A$10:A$84)</f>
        <v>0</v>
      </c>
      <c r="T251" s="15">
        <f t="shared" si="24"/>
        <v>0</v>
      </c>
      <c r="U251" s="15">
        <f t="shared" si="21"/>
        <v>0</v>
      </c>
    </row>
    <row r="252" spans="1:21">
      <c r="A252" s="56"/>
      <c r="B252" s="3"/>
      <c r="C252" s="216"/>
      <c r="D252" s="102"/>
      <c r="E252" s="102"/>
      <c r="F252" s="103"/>
      <c r="G252" s="131"/>
      <c r="H252" s="2"/>
      <c r="I252" s="107">
        <f>IF(F252="",SUMIF(Accounts!$A$10:$A$84,C252,Accounts!$D$10:$D$84),0)</f>
        <v>0</v>
      </c>
      <c r="J252" s="30">
        <f>IF(H252&lt;&gt;"",ROUND(H252*(1-F252-I252),2),IF(SETUP!$C$10&lt;&gt;"Y",0,IF(SUMIF(Accounts!A$10:A$84,C252,Accounts!Q$10:Q$84)=1,0,ROUND((D252-E252)*(1-F252-I252)/SETUP!$C$13,2))))</f>
        <v>0</v>
      </c>
      <c r="K252" s="14" t="str">
        <f>IF(SUM(C252:H252)=0,"",IF(T252=0,LOOKUP(C252,Accounts!$A$10:$A$84,Accounts!$B$10:$B$84),"Error!  Invalid Account Number"))</f>
        <v/>
      </c>
      <c r="L252" s="30">
        <f t="shared" si="20"/>
        <v>0</v>
      </c>
      <c r="M252" s="152">
        <f t="shared" si="23"/>
        <v>0</v>
      </c>
      <c r="N252" s="43"/>
      <c r="O252" s="92"/>
      <c r="P252" s="150"/>
      <c r="Q252" s="156">
        <f t="shared" si="25"/>
        <v>0</v>
      </c>
      <c r="R252" s="161">
        <f t="shared" si="22"/>
        <v>0</v>
      </c>
      <c r="S252" s="15">
        <f>SUMIF(Accounts!A$10:A$84,C252,Accounts!A$10:A$84)</f>
        <v>0</v>
      </c>
      <c r="T252" s="15">
        <f t="shared" si="24"/>
        <v>0</v>
      </c>
      <c r="U252" s="15">
        <f t="shared" si="21"/>
        <v>0</v>
      </c>
    </row>
    <row r="253" spans="1:21">
      <c r="A253" s="56"/>
      <c r="B253" s="3"/>
      <c r="C253" s="216"/>
      <c r="D253" s="102"/>
      <c r="E253" s="102"/>
      <c r="F253" s="103"/>
      <c r="G253" s="131"/>
      <c r="H253" s="2"/>
      <c r="I253" s="107">
        <f>IF(F253="",SUMIF(Accounts!$A$10:$A$84,C253,Accounts!$D$10:$D$84),0)</f>
        <v>0</v>
      </c>
      <c r="J253" s="30">
        <f>IF(H253&lt;&gt;"",ROUND(H253*(1-F253-I253),2),IF(SETUP!$C$10&lt;&gt;"Y",0,IF(SUMIF(Accounts!A$10:A$84,C253,Accounts!Q$10:Q$84)=1,0,ROUND((D253-E253)*(1-F253-I253)/SETUP!$C$13,2))))</f>
        <v>0</v>
      </c>
      <c r="K253" s="14" t="str">
        <f>IF(SUM(C253:H253)=0,"",IF(T253=0,LOOKUP(C253,Accounts!$A$10:$A$84,Accounts!$B$10:$B$84),"Error!  Invalid Account Number"))</f>
        <v/>
      </c>
      <c r="L253" s="30">
        <f t="shared" si="20"/>
        <v>0</v>
      </c>
      <c r="M253" s="152">
        <f t="shared" si="23"/>
        <v>0</v>
      </c>
      <c r="N253" s="43"/>
      <c r="O253" s="92"/>
      <c r="P253" s="150"/>
      <c r="Q253" s="156">
        <f t="shared" si="25"/>
        <v>0</v>
      </c>
      <c r="R253" s="161">
        <f t="shared" si="22"/>
        <v>0</v>
      </c>
      <c r="S253" s="15">
        <f>SUMIF(Accounts!A$10:A$84,C253,Accounts!A$10:A$84)</f>
        <v>0</v>
      </c>
      <c r="T253" s="15">
        <f t="shared" si="24"/>
        <v>0</v>
      </c>
      <c r="U253" s="15">
        <f t="shared" si="21"/>
        <v>0</v>
      </c>
    </row>
    <row r="254" spans="1:21">
      <c r="A254" s="56"/>
      <c r="B254" s="3"/>
      <c r="C254" s="216"/>
      <c r="D254" s="102"/>
      <c r="E254" s="102"/>
      <c r="F254" s="103"/>
      <c r="G254" s="131"/>
      <c r="H254" s="2"/>
      <c r="I254" s="107">
        <f>IF(F254="",SUMIF(Accounts!$A$10:$A$84,C254,Accounts!$D$10:$D$84),0)</f>
        <v>0</v>
      </c>
      <c r="J254" s="30">
        <f>IF(H254&lt;&gt;"",ROUND(H254*(1-F254-I254),2),IF(SETUP!$C$10&lt;&gt;"Y",0,IF(SUMIF(Accounts!A$10:A$84,C254,Accounts!Q$10:Q$84)=1,0,ROUND((D254-E254)*(1-F254-I254)/SETUP!$C$13,2))))</f>
        <v>0</v>
      </c>
      <c r="K254" s="14" t="str">
        <f>IF(SUM(C254:H254)=0,"",IF(T254=0,LOOKUP(C254,Accounts!$A$10:$A$84,Accounts!$B$10:$B$84),"Error!  Invalid Account Number"))</f>
        <v/>
      </c>
      <c r="L254" s="30">
        <f t="shared" si="20"/>
        <v>0</v>
      </c>
      <c r="M254" s="152">
        <f t="shared" si="23"/>
        <v>0</v>
      </c>
      <c r="N254" s="43"/>
      <c r="O254" s="92"/>
      <c r="P254" s="150"/>
      <c r="Q254" s="156">
        <f t="shared" si="25"/>
        <v>0</v>
      </c>
      <c r="R254" s="161">
        <f t="shared" si="22"/>
        <v>0</v>
      </c>
      <c r="S254" s="15">
        <f>SUMIF(Accounts!A$10:A$84,C254,Accounts!A$10:A$84)</f>
        <v>0</v>
      </c>
      <c r="T254" s="15">
        <f t="shared" si="24"/>
        <v>0</v>
      </c>
      <c r="U254" s="15">
        <f t="shared" si="21"/>
        <v>0</v>
      </c>
    </row>
    <row r="255" spans="1:21">
      <c r="A255" s="56"/>
      <c r="B255" s="3"/>
      <c r="C255" s="216"/>
      <c r="D255" s="102"/>
      <c r="E255" s="102"/>
      <c r="F255" s="103"/>
      <c r="G255" s="131"/>
      <c r="H255" s="2"/>
      <c r="I255" s="107">
        <f>IF(F255="",SUMIF(Accounts!$A$10:$A$84,C255,Accounts!$D$10:$D$84),0)</f>
        <v>0</v>
      </c>
      <c r="J255" s="30">
        <f>IF(H255&lt;&gt;"",ROUND(H255*(1-F255-I255),2),IF(SETUP!$C$10&lt;&gt;"Y",0,IF(SUMIF(Accounts!A$10:A$84,C255,Accounts!Q$10:Q$84)=1,0,ROUND((D255-E255)*(1-F255-I255)/SETUP!$C$13,2))))</f>
        <v>0</v>
      </c>
      <c r="K255" s="14" t="str">
        <f>IF(SUM(C255:H255)=0,"",IF(T255=0,LOOKUP(C255,Accounts!$A$10:$A$84,Accounts!$B$10:$B$84),"Error!  Invalid Account Number"))</f>
        <v/>
      </c>
      <c r="L255" s="30">
        <f t="shared" si="20"/>
        <v>0</v>
      </c>
      <c r="M255" s="152">
        <f t="shared" si="23"/>
        <v>0</v>
      </c>
      <c r="N255" s="43"/>
      <c r="O255" s="92"/>
      <c r="P255" s="150"/>
      <c r="Q255" s="156">
        <f t="shared" si="25"/>
        <v>0</v>
      </c>
      <c r="R255" s="161">
        <f t="shared" si="22"/>
        <v>0</v>
      </c>
      <c r="S255" s="15">
        <f>SUMIF(Accounts!A$10:A$84,C255,Accounts!A$10:A$84)</f>
        <v>0</v>
      </c>
      <c r="T255" s="15">
        <f t="shared" si="24"/>
        <v>0</v>
      </c>
      <c r="U255" s="15">
        <f t="shared" si="21"/>
        <v>0</v>
      </c>
    </row>
    <row r="256" spans="1:21">
      <c r="A256" s="56"/>
      <c r="B256" s="3"/>
      <c r="C256" s="216"/>
      <c r="D256" s="102"/>
      <c r="E256" s="102"/>
      <c r="F256" s="103"/>
      <c r="G256" s="131"/>
      <c r="H256" s="2"/>
      <c r="I256" s="107">
        <f>IF(F256="",SUMIF(Accounts!$A$10:$A$84,C256,Accounts!$D$10:$D$84),0)</f>
        <v>0</v>
      </c>
      <c r="J256" s="30">
        <f>IF(H256&lt;&gt;"",ROUND(H256*(1-F256-I256),2),IF(SETUP!$C$10&lt;&gt;"Y",0,IF(SUMIF(Accounts!A$10:A$84,C256,Accounts!Q$10:Q$84)=1,0,ROUND((D256-E256)*(1-F256-I256)/SETUP!$C$13,2))))</f>
        <v>0</v>
      </c>
      <c r="K256" s="14" t="str">
        <f>IF(SUM(C256:H256)=0,"",IF(T256=0,LOOKUP(C256,Accounts!$A$10:$A$84,Accounts!$B$10:$B$84),"Error!  Invalid Account Number"))</f>
        <v/>
      </c>
      <c r="L256" s="30">
        <f t="shared" si="20"/>
        <v>0</v>
      </c>
      <c r="M256" s="152">
        <f t="shared" si="23"/>
        <v>0</v>
      </c>
      <c r="N256" s="43"/>
      <c r="O256" s="92"/>
      <c r="P256" s="150"/>
      <c r="Q256" s="156">
        <f t="shared" si="25"/>
        <v>0</v>
      </c>
      <c r="R256" s="161">
        <f t="shared" si="22"/>
        <v>0</v>
      </c>
      <c r="S256" s="15">
        <f>SUMIF(Accounts!A$10:A$84,C256,Accounts!A$10:A$84)</f>
        <v>0</v>
      </c>
      <c r="T256" s="15">
        <f t="shared" si="24"/>
        <v>0</v>
      </c>
      <c r="U256" s="15">
        <f t="shared" si="21"/>
        <v>0</v>
      </c>
    </row>
    <row r="257" spans="1:21">
      <c r="A257" s="56"/>
      <c r="B257" s="3"/>
      <c r="C257" s="216"/>
      <c r="D257" s="102"/>
      <c r="E257" s="102"/>
      <c r="F257" s="103"/>
      <c r="G257" s="131"/>
      <c r="H257" s="2"/>
      <c r="I257" s="107">
        <f>IF(F257="",SUMIF(Accounts!$A$10:$A$84,C257,Accounts!$D$10:$D$84),0)</f>
        <v>0</v>
      </c>
      <c r="J257" s="30">
        <f>IF(H257&lt;&gt;"",ROUND(H257*(1-F257-I257),2),IF(SETUP!$C$10&lt;&gt;"Y",0,IF(SUMIF(Accounts!A$10:A$84,C257,Accounts!Q$10:Q$84)=1,0,ROUND((D257-E257)*(1-F257-I257)/SETUP!$C$13,2))))</f>
        <v>0</v>
      </c>
      <c r="K257" s="14" t="str">
        <f>IF(SUM(C257:H257)=0,"",IF(T257=0,LOOKUP(C257,Accounts!$A$10:$A$84,Accounts!$B$10:$B$84),"Error!  Invalid Account Number"))</f>
        <v/>
      </c>
      <c r="L257" s="30">
        <f t="shared" si="20"/>
        <v>0</v>
      </c>
      <c r="M257" s="152">
        <f t="shared" si="23"/>
        <v>0</v>
      </c>
      <c r="N257" s="43"/>
      <c r="O257" s="92"/>
      <c r="P257" s="150"/>
      <c r="Q257" s="156">
        <f t="shared" si="25"/>
        <v>0</v>
      </c>
      <c r="R257" s="161">
        <f t="shared" si="22"/>
        <v>0</v>
      </c>
      <c r="S257" s="15">
        <f>SUMIF(Accounts!A$10:A$84,C257,Accounts!A$10:A$84)</f>
        <v>0</v>
      </c>
      <c r="T257" s="15">
        <f t="shared" si="24"/>
        <v>0</v>
      </c>
      <c r="U257" s="15">
        <f t="shared" si="21"/>
        <v>0</v>
      </c>
    </row>
    <row r="258" spans="1:21">
      <c r="A258" s="56"/>
      <c r="B258" s="3"/>
      <c r="C258" s="216"/>
      <c r="D258" s="102"/>
      <c r="E258" s="102"/>
      <c r="F258" s="103"/>
      <c r="G258" s="131"/>
      <c r="H258" s="2"/>
      <c r="I258" s="107">
        <f>IF(F258="",SUMIF(Accounts!$A$10:$A$84,C258,Accounts!$D$10:$D$84),0)</f>
        <v>0</v>
      </c>
      <c r="J258" s="30">
        <f>IF(H258&lt;&gt;"",ROUND(H258*(1-F258-I258),2),IF(SETUP!$C$10&lt;&gt;"Y",0,IF(SUMIF(Accounts!A$10:A$84,C258,Accounts!Q$10:Q$84)=1,0,ROUND((D258-E258)*(1-F258-I258)/SETUP!$C$13,2))))</f>
        <v>0</v>
      </c>
      <c r="K258" s="14" t="str">
        <f>IF(SUM(C258:H258)=0,"",IF(T258=0,LOOKUP(C258,Accounts!$A$10:$A$84,Accounts!$B$10:$B$84),"Error!  Invalid Account Number"))</f>
        <v/>
      </c>
      <c r="L258" s="30">
        <f t="shared" si="20"/>
        <v>0</v>
      </c>
      <c r="M258" s="152">
        <f t="shared" si="23"/>
        <v>0</v>
      </c>
      <c r="N258" s="43"/>
      <c r="O258" s="92"/>
      <c r="P258" s="150"/>
      <c r="Q258" s="156">
        <f t="shared" si="25"/>
        <v>0</v>
      </c>
      <c r="R258" s="161">
        <f t="shared" si="22"/>
        <v>0</v>
      </c>
      <c r="S258" s="15">
        <f>SUMIF(Accounts!A$10:A$84,C258,Accounts!A$10:A$84)</f>
        <v>0</v>
      </c>
      <c r="T258" s="15">
        <f t="shared" si="24"/>
        <v>0</v>
      </c>
      <c r="U258" s="15">
        <f t="shared" si="21"/>
        <v>0</v>
      </c>
    </row>
    <row r="259" spans="1:21">
      <c r="A259" s="56"/>
      <c r="B259" s="3"/>
      <c r="C259" s="216"/>
      <c r="D259" s="102"/>
      <c r="E259" s="102"/>
      <c r="F259" s="103"/>
      <c r="G259" s="131"/>
      <c r="H259" s="2"/>
      <c r="I259" s="107">
        <f>IF(F259="",SUMIF(Accounts!$A$10:$A$84,C259,Accounts!$D$10:$D$84),0)</f>
        <v>0</v>
      </c>
      <c r="J259" s="30">
        <f>IF(H259&lt;&gt;"",ROUND(H259*(1-F259-I259),2),IF(SETUP!$C$10&lt;&gt;"Y",0,IF(SUMIF(Accounts!A$10:A$84,C259,Accounts!Q$10:Q$84)=1,0,ROUND((D259-E259)*(1-F259-I259)/SETUP!$C$13,2))))</f>
        <v>0</v>
      </c>
      <c r="K259" s="14" t="str">
        <f>IF(SUM(C259:H259)=0,"",IF(T259=0,LOOKUP(C259,Accounts!$A$10:$A$84,Accounts!$B$10:$B$84),"Error!  Invalid Account Number"))</f>
        <v/>
      </c>
      <c r="L259" s="30">
        <f t="shared" si="20"/>
        <v>0</v>
      </c>
      <c r="M259" s="152">
        <f t="shared" si="23"/>
        <v>0</v>
      </c>
      <c r="N259" s="43"/>
      <c r="O259" s="92"/>
      <c r="P259" s="150"/>
      <c r="Q259" s="156">
        <f t="shared" si="25"/>
        <v>0</v>
      </c>
      <c r="R259" s="161">
        <f t="shared" si="22"/>
        <v>0</v>
      </c>
      <c r="S259" s="15">
        <f>SUMIF(Accounts!A$10:A$84,C259,Accounts!A$10:A$84)</f>
        <v>0</v>
      </c>
      <c r="T259" s="15">
        <f t="shared" si="24"/>
        <v>0</v>
      </c>
      <c r="U259" s="15">
        <f t="shared" si="21"/>
        <v>0</v>
      </c>
    </row>
    <row r="260" spans="1:21">
      <c r="A260" s="56"/>
      <c r="B260" s="3"/>
      <c r="C260" s="216"/>
      <c r="D260" s="102"/>
      <c r="E260" s="102"/>
      <c r="F260" s="103"/>
      <c r="G260" s="131"/>
      <c r="H260" s="2"/>
      <c r="I260" s="107">
        <f>IF(F260="",SUMIF(Accounts!$A$10:$A$84,C260,Accounts!$D$10:$D$84),0)</f>
        <v>0</v>
      </c>
      <c r="J260" s="30">
        <f>IF(H260&lt;&gt;"",ROUND(H260*(1-F260-I260),2),IF(SETUP!$C$10&lt;&gt;"Y",0,IF(SUMIF(Accounts!A$10:A$84,C260,Accounts!Q$10:Q$84)=1,0,ROUND((D260-E260)*(1-F260-I260)/SETUP!$C$13,2))))</f>
        <v>0</v>
      </c>
      <c r="K260" s="14" t="str">
        <f>IF(SUM(C260:H260)=0,"",IF(T260=0,LOOKUP(C260,Accounts!$A$10:$A$84,Accounts!$B$10:$B$84),"Error!  Invalid Account Number"))</f>
        <v/>
      </c>
      <c r="L260" s="30">
        <f t="shared" si="20"/>
        <v>0</v>
      </c>
      <c r="M260" s="152">
        <f t="shared" si="23"/>
        <v>0</v>
      </c>
      <c r="N260" s="43"/>
      <c r="O260" s="92"/>
      <c r="P260" s="150"/>
      <c r="Q260" s="156">
        <f t="shared" si="25"/>
        <v>0</v>
      </c>
      <c r="R260" s="161">
        <f t="shared" si="22"/>
        <v>0</v>
      </c>
      <c r="S260" s="15">
        <f>SUMIF(Accounts!A$10:A$84,C260,Accounts!A$10:A$84)</f>
        <v>0</v>
      </c>
      <c r="T260" s="15">
        <f t="shared" si="24"/>
        <v>0</v>
      </c>
      <c r="U260" s="15">
        <f t="shared" si="21"/>
        <v>0</v>
      </c>
    </row>
    <row r="261" spans="1:21">
      <c r="A261" s="56"/>
      <c r="B261" s="3"/>
      <c r="C261" s="216"/>
      <c r="D261" s="102"/>
      <c r="E261" s="102"/>
      <c r="F261" s="103"/>
      <c r="G261" s="131"/>
      <c r="H261" s="2"/>
      <c r="I261" s="107">
        <f>IF(F261="",SUMIF(Accounts!$A$10:$A$84,C261,Accounts!$D$10:$D$84),0)</f>
        <v>0</v>
      </c>
      <c r="J261" s="30">
        <f>IF(H261&lt;&gt;"",ROUND(H261*(1-F261-I261),2),IF(SETUP!$C$10&lt;&gt;"Y",0,IF(SUMIF(Accounts!A$10:A$84,C261,Accounts!Q$10:Q$84)=1,0,ROUND((D261-E261)*(1-F261-I261)/SETUP!$C$13,2))))</f>
        <v>0</v>
      </c>
      <c r="K261" s="14" t="str">
        <f>IF(SUM(C261:H261)=0,"",IF(T261=0,LOOKUP(C261,Accounts!$A$10:$A$84,Accounts!$B$10:$B$84),"Error!  Invalid Account Number"))</f>
        <v/>
      </c>
      <c r="L261" s="30">
        <f t="shared" si="20"/>
        <v>0</v>
      </c>
      <c r="M261" s="152">
        <f t="shared" si="23"/>
        <v>0</v>
      </c>
      <c r="N261" s="43"/>
      <c r="O261" s="92"/>
      <c r="P261" s="150"/>
      <c r="Q261" s="156">
        <f t="shared" si="25"/>
        <v>0</v>
      </c>
      <c r="R261" s="161">
        <f t="shared" si="22"/>
        <v>0</v>
      </c>
      <c r="S261" s="15">
        <f>SUMIF(Accounts!A$10:A$84,C261,Accounts!A$10:A$84)</f>
        <v>0</v>
      </c>
      <c r="T261" s="15">
        <f t="shared" si="24"/>
        <v>0</v>
      </c>
      <c r="U261" s="15">
        <f t="shared" si="21"/>
        <v>0</v>
      </c>
    </row>
    <row r="262" spans="1:21">
      <c r="A262" s="56"/>
      <c r="B262" s="3"/>
      <c r="C262" s="216"/>
      <c r="D262" s="102"/>
      <c r="E262" s="102"/>
      <c r="F262" s="103"/>
      <c r="G262" s="131"/>
      <c r="H262" s="2"/>
      <c r="I262" s="107">
        <f>IF(F262="",SUMIF(Accounts!$A$10:$A$84,C262,Accounts!$D$10:$D$84),0)</f>
        <v>0</v>
      </c>
      <c r="J262" s="30">
        <f>IF(H262&lt;&gt;"",ROUND(H262*(1-F262-I262),2),IF(SETUP!$C$10&lt;&gt;"Y",0,IF(SUMIF(Accounts!A$10:A$84,C262,Accounts!Q$10:Q$84)=1,0,ROUND((D262-E262)*(1-F262-I262)/SETUP!$C$13,2))))</f>
        <v>0</v>
      </c>
      <c r="K262" s="14" t="str">
        <f>IF(SUM(C262:H262)=0,"",IF(T262=0,LOOKUP(C262,Accounts!$A$10:$A$84,Accounts!$B$10:$B$84),"Error!  Invalid Account Number"))</f>
        <v/>
      </c>
      <c r="L262" s="30">
        <f t="shared" si="20"/>
        <v>0</v>
      </c>
      <c r="M262" s="152">
        <f t="shared" si="23"/>
        <v>0</v>
      </c>
      <c r="N262" s="43"/>
      <c r="O262" s="92"/>
      <c r="P262" s="150"/>
      <c r="Q262" s="156">
        <f t="shared" si="25"/>
        <v>0</v>
      </c>
      <c r="R262" s="161">
        <f t="shared" si="22"/>
        <v>0</v>
      </c>
      <c r="S262" s="15">
        <f>SUMIF(Accounts!A$10:A$84,C262,Accounts!A$10:A$84)</f>
        <v>0</v>
      </c>
      <c r="T262" s="15">
        <f t="shared" si="24"/>
        <v>0</v>
      </c>
      <c r="U262" s="15">
        <f t="shared" si="21"/>
        <v>0</v>
      </c>
    </row>
    <row r="263" spans="1:21">
      <c r="A263" s="56"/>
      <c r="B263" s="3"/>
      <c r="C263" s="216"/>
      <c r="D263" s="102"/>
      <c r="E263" s="102"/>
      <c r="F263" s="103"/>
      <c r="G263" s="131"/>
      <c r="H263" s="2"/>
      <c r="I263" s="107">
        <f>IF(F263="",SUMIF(Accounts!$A$10:$A$84,C263,Accounts!$D$10:$D$84),0)</f>
        <v>0</v>
      </c>
      <c r="J263" s="30">
        <f>IF(H263&lt;&gt;"",ROUND(H263*(1-F263-I263),2),IF(SETUP!$C$10&lt;&gt;"Y",0,IF(SUMIF(Accounts!A$10:A$84,C263,Accounts!Q$10:Q$84)=1,0,ROUND((D263-E263)*(1-F263-I263)/SETUP!$C$13,2))))</f>
        <v>0</v>
      </c>
      <c r="K263" s="14" t="str">
        <f>IF(SUM(C263:H263)=0,"",IF(T263=0,LOOKUP(C263,Accounts!$A$10:$A$84,Accounts!$B$10:$B$84),"Error!  Invalid Account Number"))</f>
        <v/>
      </c>
      <c r="L263" s="30">
        <f t="shared" si="20"/>
        <v>0</v>
      </c>
      <c r="M263" s="152">
        <f t="shared" si="23"/>
        <v>0</v>
      </c>
      <c r="N263" s="43"/>
      <c r="O263" s="92"/>
      <c r="P263" s="150"/>
      <c r="Q263" s="156">
        <f t="shared" si="25"/>
        <v>0</v>
      </c>
      <c r="R263" s="161">
        <f t="shared" si="22"/>
        <v>0</v>
      </c>
      <c r="S263" s="15">
        <f>SUMIF(Accounts!A$10:A$84,C263,Accounts!A$10:A$84)</f>
        <v>0</v>
      </c>
      <c r="T263" s="15">
        <f t="shared" si="24"/>
        <v>0</v>
      </c>
      <c r="U263" s="15">
        <f t="shared" si="21"/>
        <v>0</v>
      </c>
    </row>
    <row r="264" spans="1:21">
      <c r="A264" s="56"/>
      <c r="B264" s="3"/>
      <c r="C264" s="216"/>
      <c r="D264" s="102"/>
      <c r="E264" s="102"/>
      <c r="F264" s="103"/>
      <c r="G264" s="131"/>
      <c r="H264" s="2"/>
      <c r="I264" s="107">
        <f>IF(F264="",SUMIF(Accounts!$A$10:$A$84,C264,Accounts!$D$10:$D$84),0)</f>
        <v>0</v>
      </c>
      <c r="J264" s="30">
        <f>IF(H264&lt;&gt;"",ROUND(H264*(1-F264-I264),2),IF(SETUP!$C$10&lt;&gt;"Y",0,IF(SUMIF(Accounts!A$10:A$84,C264,Accounts!Q$10:Q$84)=1,0,ROUND((D264-E264)*(1-F264-I264)/SETUP!$C$13,2))))</f>
        <v>0</v>
      </c>
      <c r="K264" s="14" t="str">
        <f>IF(SUM(C264:H264)=0,"",IF(T264=0,LOOKUP(C264,Accounts!$A$10:$A$84,Accounts!$B$10:$B$84),"Error!  Invalid Account Number"))</f>
        <v/>
      </c>
      <c r="L264" s="30">
        <f t="shared" ref="L264:L327" si="26">D264-E264-J264-M264</f>
        <v>0</v>
      </c>
      <c r="M264" s="152">
        <f t="shared" si="23"/>
        <v>0</v>
      </c>
      <c r="N264" s="43"/>
      <c r="O264" s="92"/>
      <c r="P264" s="150"/>
      <c r="Q264" s="156">
        <f t="shared" si="25"/>
        <v>0</v>
      </c>
      <c r="R264" s="161">
        <f t="shared" si="22"/>
        <v>0</v>
      </c>
      <c r="S264" s="15">
        <f>SUMIF(Accounts!A$10:A$84,C264,Accounts!A$10:A$84)</f>
        <v>0</v>
      </c>
      <c r="T264" s="15">
        <f t="shared" si="24"/>
        <v>0</v>
      </c>
      <c r="U264" s="15">
        <f t="shared" ref="U264:U327" si="27">IF(OR(AND(D264-E264&lt;0,J264&gt;0),AND(D264-E264&gt;0,J264&lt;0)),1,0)</f>
        <v>0</v>
      </c>
    </row>
    <row r="265" spans="1:21">
      <c r="A265" s="56"/>
      <c r="B265" s="3"/>
      <c r="C265" s="216"/>
      <c r="D265" s="102"/>
      <c r="E265" s="102"/>
      <c r="F265" s="103"/>
      <c r="G265" s="131"/>
      <c r="H265" s="2"/>
      <c r="I265" s="107">
        <f>IF(F265="",SUMIF(Accounts!$A$10:$A$84,C265,Accounts!$D$10:$D$84),0)</f>
        <v>0</v>
      </c>
      <c r="J265" s="30">
        <f>IF(H265&lt;&gt;"",ROUND(H265*(1-F265-I265),2),IF(SETUP!$C$10&lt;&gt;"Y",0,IF(SUMIF(Accounts!A$10:A$84,C265,Accounts!Q$10:Q$84)=1,0,ROUND((D265-E265)*(1-F265-I265)/SETUP!$C$13,2))))</f>
        <v>0</v>
      </c>
      <c r="K265" s="14" t="str">
        <f>IF(SUM(C265:H265)=0,"",IF(T265=0,LOOKUP(C265,Accounts!$A$10:$A$84,Accounts!$B$10:$B$84),"Error!  Invalid Account Number"))</f>
        <v/>
      </c>
      <c r="L265" s="30">
        <f t="shared" si="26"/>
        <v>0</v>
      </c>
      <c r="M265" s="152">
        <f t="shared" si="23"/>
        <v>0</v>
      </c>
      <c r="N265" s="43"/>
      <c r="O265" s="92"/>
      <c r="P265" s="150"/>
      <c r="Q265" s="156">
        <f t="shared" si="25"/>
        <v>0</v>
      </c>
      <c r="R265" s="161">
        <f t="shared" ref="R265:R328" si="28">J265+Q265</f>
        <v>0</v>
      </c>
      <c r="S265" s="15">
        <f>SUMIF(Accounts!A$10:A$84,C265,Accounts!A$10:A$84)</f>
        <v>0</v>
      </c>
      <c r="T265" s="15">
        <f t="shared" si="24"/>
        <v>0</v>
      </c>
      <c r="U265" s="15">
        <f t="shared" si="27"/>
        <v>0</v>
      </c>
    </row>
    <row r="266" spans="1:21">
      <c r="A266" s="56"/>
      <c r="B266" s="3"/>
      <c r="C266" s="216"/>
      <c r="D266" s="102"/>
      <c r="E266" s="102"/>
      <c r="F266" s="103"/>
      <c r="G266" s="131"/>
      <c r="H266" s="2"/>
      <c r="I266" s="107">
        <f>IF(F266="",SUMIF(Accounts!$A$10:$A$84,C266,Accounts!$D$10:$D$84),0)</f>
        <v>0</v>
      </c>
      <c r="J266" s="30">
        <f>IF(H266&lt;&gt;"",ROUND(H266*(1-F266-I266),2),IF(SETUP!$C$10&lt;&gt;"Y",0,IF(SUMIF(Accounts!A$10:A$84,C266,Accounts!Q$10:Q$84)=1,0,ROUND((D266-E266)*(1-F266-I266)/SETUP!$C$13,2))))</f>
        <v>0</v>
      </c>
      <c r="K266" s="14" t="str">
        <f>IF(SUM(C266:H266)=0,"",IF(T266=0,LOOKUP(C266,Accounts!$A$10:$A$84,Accounts!$B$10:$B$84),"Error!  Invalid Account Number"))</f>
        <v/>
      </c>
      <c r="L266" s="30">
        <f t="shared" si="26"/>
        <v>0</v>
      </c>
      <c r="M266" s="152">
        <f t="shared" ref="M266:M329" si="29">ROUND((D266-E266)*(F266+I266),2)</f>
        <v>0</v>
      </c>
      <c r="N266" s="43"/>
      <c r="O266" s="92"/>
      <c r="P266" s="150"/>
      <c r="Q266" s="156">
        <f t="shared" si="25"/>
        <v>0</v>
      </c>
      <c r="R266" s="161">
        <f t="shared" si="28"/>
        <v>0</v>
      </c>
      <c r="S266" s="15">
        <f>SUMIF(Accounts!A$10:A$84,C266,Accounts!A$10:A$84)</f>
        <v>0</v>
      </c>
      <c r="T266" s="15">
        <f t="shared" ref="T266:T329" si="30">IF(AND(SUM(D266:H266)&lt;&gt;0,C266=0),1,IF(S266=C266,0,1))</f>
        <v>0</v>
      </c>
      <c r="U266" s="15">
        <f t="shared" si="27"/>
        <v>0</v>
      </c>
    </row>
    <row r="267" spans="1:21">
      <c r="A267" s="56"/>
      <c r="B267" s="3"/>
      <c r="C267" s="216"/>
      <c r="D267" s="102"/>
      <c r="E267" s="102"/>
      <c r="F267" s="103"/>
      <c r="G267" s="131"/>
      <c r="H267" s="2"/>
      <c r="I267" s="107">
        <f>IF(F267="",SUMIF(Accounts!$A$10:$A$84,C267,Accounts!$D$10:$D$84),0)</f>
        <v>0</v>
      </c>
      <c r="J267" s="30">
        <f>IF(H267&lt;&gt;"",ROUND(H267*(1-F267-I267),2),IF(SETUP!$C$10&lt;&gt;"Y",0,IF(SUMIF(Accounts!A$10:A$84,C267,Accounts!Q$10:Q$84)=1,0,ROUND((D267-E267)*(1-F267-I267)/SETUP!$C$13,2))))</f>
        <v>0</v>
      </c>
      <c r="K267" s="14" t="str">
        <f>IF(SUM(C267:H267)=0,"",IF(T267=0,LOOKUP(C267,Accounts!$A$10:$A$84,Accounts!$B$10:$B$84),"Error!  Invalid Account Number"))</f>
        <v/>
      </c>
      <c r="L267" s="30">
        <f t="shared" si="26"/>
        <v>0</v>
      </c>
      <c r="M267" s="152">
        <f t="shared" si="29"/>
        <v>0</v>
      </c>
      <c r="N267" s="43"/>
      <c r="O267" s="92"/>
      <c r="P267" s="150"/>
      <c r="Q267" s="156">
        <f t="shared" ref="Q267:Q330" si="31">IF(AND(C267&gt;=101,C267&lt;=120),-J267,0)</f>
        <v>0</v>
      </c>
      <c r="R267" s="161">
        <f t="shared" si="28"/>
        <v>0</v>
      </c>
      <c r="S267" s="15">
        <f>SUMIF(Accounts!A$10:A$84,C267,Accounts!A$10:A$84)</f>
        <v>0</v>
      </c>
      <c r="T267" s="15">
        <f t="shared" si="30"/>
        <v>0</v>
      </c>
      <c r="U267" s="15">
        <f t="shared" si="27"/>
        <v>0</v>
      </c>
    </row>
    <row r="268" spans="1:21">
      <c r="A268" s="56"/>
      <c r="B268" s="3"/>
      <c r="C268" s="216"/>
      <c r="D268" s="102"/>
      <c r="E268" s="102"/>
      <c r="F268" s="103"/>
      <c r="G268" s="131"/>
      <c r="H268" s="2"/>
      <c r="I268" s="107">
        <f>IF(F268="",SUMIF(Accounts!$A$10:$A$84,C268,Accounts!$D$10:$D$84),0)</f>
        <v>0</v>
      </c>
      <c r="J268" s="30">
        <f>IF(H268&lt;&gt;"",ROUND(H268*(1-F268-I268),2),IF(SETUP!$C$10&lt;&gt;"Y",0,IF(SUMIF(Accounts!A$10:A$84,C268,Accounts!Q$10:Q$84)=1,0,ROUND((D268-E268)*(1-F268-I268)/SETUP!$C$13,2))))</f>
        <v>0</v>
      </c>
      <c r="K268" s="14" t="str">
        <f>IF(SUM(C268:H268)=0,"",IF(T268=0,LOOKUP(C268,Accounts!$A$10:$A$84,Accounts!$B$10:$B$84),"Error!  Invalid Account Number"))</f>
        <v/>
      </c>
      <c r="L268" s="30">
        <f t="shared" si="26"/>
        <v>0</v>
      </c>
      <c r="M268" s="152">
        <f t="shared" si="29"/>
        <v>0</v>
      </c>
      <c r="N268" s="43"/>
      <c r="O268" s="92"/>
      <c r="P268" s="150"/>
      <c r="Q268" s="156">
        <f t="shared" si="31"/>
        <v>0</v>
      </c>
      <c r="R268" s="161">
        <f t="shared" si="28"/>
        <v>0</v>
      </c>
      <c r="S268" s="15">
        <f>SUMIF(Accounts!A$10:A$84,C268,Accounts!A$10:A$84)</f>
        <v>0</v>
      </c>
      <c r="T268" s="15">
        <f t="shared" si="30"/>
        <v>0</v>
      </c>
      <c r="U268" s="15">
        <f t="shared" si="27"/>
        <v>0</v>
      </c>
    </row>
    <row r="269" spans="1:21">
      <c r="A269" s="56"/>
      <c r="B269" s="3"/>
      <c r="C269" s="216"/>
      <c r="D269" s="102"/>
      <c r="E269" s="102"/>
      <c r="F269" s="103"/>
      <c r="G269" s="131"/>
      <c r="H269" s="2"/>
      <c r="I269" s="107">
        <f>IF(F269="",SUMIF(Accounts!$A$10:$A$84,C269,Accounts!$D$10:$D$84),0)</f>
        <v>0</v>
      </c>
      <c r="J269" s="30">
        <f>IF(H269&lt;&gt;"",ROUND(H269*(1-F269-I269),2),IF(SETUP!$C$10&lt;&gt;"Y",0,IF(SUMIF(Accounts!A$10:A$84,C269,Accounts!Q$10:Q$84)=1,0,ROUND((D269-E269)*(1-F269-I269)/SETUP!$C$13,2))))</f>
        <v>0</v>
      </c>
      <c r="K269" s="14" t="str">
        <f>IF(SUM(C269:H269)=0,"",IF(T269=0,LOOKUP(C269,Accounts!$A$10:$A$84,Accounts!$B$10:$B$84),"Error!  Invalid Account Number"))</f>
        <v/>
      </c>
      <c r="L269" s="30">
        <f t="shared" si="26"/>
        <v>0</v>
      </c>
      <c r="M269" s="152">
        <f t="shared" si="29"/>
        <v>0</v>
      </c>
      <c r="N269" s="43"/>
      <c r="O269" s="92"/>
      <c r="P269" s="150"/>
      <c r="Q269" s="156">
        <f t="shared" si="31"/>
        <v>0</v>
      </c>
      <c r="R269" s="161">
        <f t="shared" si="28"/>
        <v>0</v>
      </c>
      <c r="S269" s="15">
        <f>SUMIF(Accounts!A$10:A$84,C269,Accounts!A$10:A$84)</f>
        <v>0</v>
      </c>
      <c r="T269" s="15">
        <f t="shared" si="30"/>
        <v>0</v>
      </c>
      <c r="U269" s="15">
        <f t="shared" si="27"/>
        <v>0</v>
      </c>
    </row>
    <row r="270" spans="1:21">
      <c r="A270" s="56"/>
      <c r="B270" s="3"/>
      <c r="C270" s="216"/>
      <c r="D270" s="102"/>
      <c r="E270" s="102"/>
      <c r="F270" s="103"/>
      <c r="G270" s="131"/>
      <c r="H270" s="2"/>
      <c r="I270" s="107">
        <f>IF(F270="",SUMIF(Accounts!$A$10:$A$84,C270,Accounts!$D$10:$D$84),0)</f>
        <v>0</v>
      </c>
      <c r="J270" s="30">
        <f>IF(H270&lt;&gt;"",ROUND(H270*(1-F270-I270),2),IF(SETUP!$C$10&lt;&gt;"Y",0,IF(SUMIF(Accounts!A$10:A$84,C270,Accounts!Q$10:Q$84)=1,0,ROUND((D270-E270)*(1-F270-I270)/SETUP!$C$13,2))))</f>
        <v>0</v>
      </c>
      <c r="K270" s="14" t="str">
        <f>IF(SUM(C270:H270)=0,"",IF(T270=0,LOOKUP(C270,Accounts!$A$10:$A$84,Accounts!$B$10:$B$84),"Error!  Invalid Account Number"))</f>
        <v/>
      </c>
      <c r="L270" s="30">
        <f t="shared" si="26"/>
        <v>0</v>
      </c>
      <c r="M270" s="152">
        <f t="shared" si="29"/>
        <v>0</v>
      </c>
      <c r="N270" s="43"/>
      <c r="O270" s="92"/>
      <c r="P270" s="150"/>
      <c r="Q270" s="156">
        <f t="shared" si="31"/>
        <v>0</v>
      </c>
      <c r="R270" s="161">
        <f t="shared" si="28"/>
        <v>0</v>
      </c>
      <c r="S270" s="15">
        <f>SUMIF(Accounts!A$10:A$84,C270,Accounts!A$10:A$84)</f>
        <v>0</v>
      </c>
      <c r="T270" s="15">
        <f t="shared" si="30"/>
        <v>0</v>
      </c>
      <c r="U270" s="15">
        <f t="shared" si="27"/>
        <v>0</v>
      </c>
    </row>
    <row r="271" spans="1:21">
      <c r="A271" s="56"/>
      <c r="B271" s="3"/>
      <c r="C271" s="216"/>
      <c r="D271" s="102"/>
      <c r="E271" s="102"/>
      <c r="F271" s="103"/>
      <c r="G271" s="131"/>
      <c r="H271" s="2"/>
      <c r="I271" s="107">
        <f>IF(F271="",SUMIF(Accounts!$A$10:$A$84,C271,Accounts!$D$10:$D$84),0)</f>
        <v>0</v>
      </c>
      <c r="J271" s="30">
        <f>IF(H271&lt;&gt;"",ROUND(H271*(1-F271-I271),2),IF(SETUP!$C$10&lt;&gt;"Y",0,IF(SUMIF(Accounts!A$10:A$84,C271,Accounts!Q$10:Q$84)=1,0,ROUND((D271-E271)*(1-F271-I271)/SETUP!$C$13,2))))</f>
        <v>0</v>
      </c>
      <c r="K271" s="14" t="str">
        <f>IF(SUM(C271:H271)=0,"",IF(T271=0,LOOKUP(C271,Accounts!$A$10:$A$84,Accounts!$B$10:$B$84),"Error!  Invalid Account Number"))</f>
        <v/>
      </c>
      <c r="L271" s="30">
        <f t="shared" si="26"/>
        <v>0</v>
      </c>
      <c r="M271" s="152">
        <f t="shared" si="29"/>
        <v>0</v>
      </c>
      <c r="N271" s="43"/>
      <c r="O271" s="92"/>
      <c r="P271" s="150"/>
      <c r="Q271" s="156">
        <f t="shared" si="31"/>
        <v>0</v>
      </c>
      <c r="R271" s="161">
        <f t="shared" si="28"/>
        <v>0</v>
      </c>
      <c r="S271" s="15">
        <f>SUMIF(Accounts!A$10:A$84,C271,Accounts!A$10:A$84)</f>
        <v>0</v>
      </c>
      <c r="T271" s="15">
        <f t="shared" si="30"/>
        <v>0</v>
      </c>
      <c r="U271" s="15">
        <f t="shared" si="27"/>
        <v>0</v>
      </c>
    </row>
    <row r="272" spans="1:21">
      <c r="A272" s="56"/>
      <c r="B272" s="3"/>
      <c r="C272" s="216"/>
      <c r="D272" s="102"/>
      <c r="E272" s="102"/>
      <c r="F272" s="103"/>
      <c r="G272" s="131"/>
      <c r="H272" s="2"/>
      <c r="I272" s="107">
        <f>IF(F272="",SUMIF(Accounts!$A$10:$A$84,C272,Accounts!$D$10:$D$84),0)</f>
        <v>0</v>
      </c>
      <c r="J272" s="30">
        <f>IF(H272&lt;&gt;"",ROUND(H272*(1-F272-I272),2),IF(SETUP!$C$10&lt;&gt;"Y",0,IF(SUMIF(Accounts!A$10:A$84,C272,Accounts!Q$10:Q$84)=1,0,ROUND((D272-E272)*(1-F272-I272)/SETUP!$C$13,2))))</f>
        <v>0</v>
      </c>
      <c r="K272" s="14" t="str">
        <f>IF(SUM(C272:H272)=0,"",IF(T272=0,LOOKUP(C272,Accounts!$A$10:$A$84,Accounts!$B$10:$B$84),"Error!  Invalid Account Number"))</f>
        <v/>
      </c>
      <c r="L272" s="30">
        <f t="shared" si="26"/>
        <v>0</v>
      </c>
      <c r="M272" s="152">
        <f t="shared" si="29"/>
        <v>0</v>
      </c>
      <c r="N272" s="43"/>
      <c r="O272" s="92"/>
      <c r="P272" s="150"/>
      <c r="Q272" s="156">
        <f t="shared" si="31"/>
        <v>0</v>
      </c>
      <c r="R272" s="161">
        <f t="shared" si="28"/>
        <v>0</v>
      </c>
      <c r="S272" s="15">
        <f>SUMIF(Accounts!A$10:A$84,C272,Accounts!A$10:A$84)</f>
        <v>0</v>
      </c>
      <c r="T272" s="15">
        <f t="shared" si="30"/>
        <v>0</v>
      </c>
      <c r="U272" s="15">
        <f t="shared" si="27"/>
        <v>0</v>
      </c>
    </row>
    <row r="273" spans="1:21">
      <c r="A273" s="56"/>
      <c r="B273" s="3"/>
      <c r="C273" s="216"/>
      <c r="D273" s="102"/>
      <c r="E273" s="102"/>
      <c r="F273" s="103"/>
      <c r="G273" s="131"/>
      <c r="H273" s="2"/>
      <c r="I273" s="107">
        <f>IF(F273="",SUMIF(Accounts!$A$10:$A$84,C273,Accounts!$D$10:$D$84),0)</f>
        <v>0</v>
      </c>
      <c r="J273" s="30">
        <f>IF(H273&lt;&gt;"",ROUND(H273*(1-F273-I273),2),IF(SETUP!$C$10&lt;&gt;"Y",0,IF(SUMIF(Accounts!A$10:A$84,C273,Accounts!Q$10:Q$84)=1,0,ROUND((D273-E273)*(1-F273-I273)/SETUP!$C$13,2))))</f>
        <v>0</v>
      </c>
      <c r="K273" s="14" t="str">
        <f>IF(SUM(C273:H273)=0,"",IF(T273=0,LOOKUP(C273,Accounts!$A$10:$A$84,Accounts!$B$10:$B$84),"Error!  Invalid Account Number"))</f>
        <v/>
      </c>
      <c r="L273" s="30">
        <f t="shared" si="26"/>
        <v>0</v>
      </c>
      <c r="M273" s="152">
        <f t="shared" si="29"/>
        <v>0</v>
      </c>
      <c r="N273" s="43"/>
      <c r="O273" s="92"/>
      <c r="P273" s="150"/>
      <c r="Q273" s="156">
        <f t="shared" si="31"/>
        <v>0</v>
      </c>
      <c r="R273" s="161">
        <f t="shared" si="28"/>
        <v>0</v>
      </c>
      <c r="S273" s="15">
        <f>SUMIF(Accounts!A$10:A$84,C273,Accounts!A$10:A$84)</f>
        <v>0</v>
      </c>
      <c r="T273" s="15">
        <f t="shared" si="30"/>
        <v>0</v>
      </c>
      <c r="U273" s="15">
        <f t="shared" si="27"/>
        <v>0</v>
      </c>
    </row>
    <row r="274" spans="1:21">
      <c r="A274" s="56"/>
      <c r="B274" s="3"/>
      <c r="C274" s="216"/>
      <c r="D274" s="102"/>
      <c r="E274" s="102"/>
      <c r="F274" s="103"/>
      <c r="G274" s="131"/>
      <c r="H274" s="2"/>
      <c r="I274" s="107">
        <f>IF(F274="",SUMIF(Accounts!$A$10:$A$84,C274,Accounts!$D$10:$D$84),0)</f>
        <v>0</v>
      </c>
      <c r="J274" s="30">
        <f>IF(H274&lt;&gt;"",ROUND(H274*(1-F274-I274),2),IF(SETUP!$C$10&lt;&gt;"Y",0,IF(SUMIF(Accounts!A$10:A$84,C274,Accounts!Q$10:Q$84)=1,0,ROUND((D274-E274)*(1-F274-I274)/SETUP!$C$13,2))))</f>
        <v>0</v>
      </c>
      <c r="K274" s="14" t="str">
        <f>IF(SUM(C274:H274)=0,"",IF(T274=0,LOOKUP(C274,Accounts!$A$10:$A$84,Accounts!$B$10:$B$84),"Error!  Invalid Account Number"))</f>
        <v/>
      </c>
      <c r="L274" s="30">
        <f t="shared" si="26"/>
        <v>0</v>
      </c>
      <c r="M274" s="152">
        <f t="shared" si="29"/>
        <v>0</v>
      </c>
      <c r="N274" s="43"/>
      <c r="O274" s="92"/>
      <c r="P274" s="150"/>
      <c r="Q274" s="156">
        <f t="shared" si="31"/>
        <v>0</v>
      </c>
      <c r="R274" s="161">
        <f t="shared" si="28"/>
        <v>0</v>
      </c>
      <c r="S274" s="15">
        <f>SUMIF(Accounts!A$10:A$84,C274,Accounts!A$10:A$84)</f>
        <v>0</v>
      </c>
      <c r="T274" s="15">
        <f t="shared" si="30"/>
        <v>0</v>
      </c>
      <c r="U274" s="15">
        <f t="shared" si="27"/>
        <v>0</v>
      </c>
    </row>
    <row r="275" spans="1:21">
      <c r="A275" s="56"/>
      <c r="B275" s="3"/>
      <c r="C275" s="216"/>
      <c r="D275" s="102"/>
      <c r="E275" s="102"/>
      <c r="F275" s="103"/>
      <c r="G275" s="131"/>
      <c r="H275" s="2"/>
      <c r="I275" s="107">
        <f>IF(F275="",SUMIF(Accounts!$A$10:$A$84,C275,Accounts!$D$10:$D$84),0)</f>
        <v>0</v>
      </c>
      <c r="J275" s="30">
        <f>IF(H275&lt;&gt;"",ROUND(H275*(1-F275-I275),2),IF(SETUP!$C$10&lt;&gt;"Y",0,IF(SUMIF(Accounts!A$10:A$84,C275,Accounts!Q$10:Q$84)=1,0,ROUND((D275-E275)*(1-F275-I275)/SETUP!$C$13,2))))</f>
        <v>0</v>
      </c>
      <c r="K275" s="14" t="str">
        <f>IF(SUM(C275:H275)=0,"",IF(T275=0,LOOKUP(C275,Accounts!$A$10:$A$84,Accounts!$B$10:$B$84),"Error!  Invalid Account Number"))</f>
        <v/>
      </c>
      <c r="L275" s="30">
        <f t="shared" si="26"/>
        <v>0</v>
      </c>
      <c r="M275" s="152">
        <f t="shared" si="29"/>
        <v>0</v>
      </c>
      <c r="N275" s="43"/>
      <c r="O275" s="92"/>
      <c r="P275" s="150"/>
      <c r="Q275" s="156">
        <f t="shared" si="31"/>
        <v>0</v>
      </c>
      <c r="R275" s="161">
        <f t="shared" si="28"/>
        <v>0</v>
      </c>
      <c r="S275" s="15">
        <f>SUMIF(Accounts!A$10:A$84,C275,Accounts!A$10:A$84)</f>
        <v>0</v>
      </c>
      <c r="T275" s="15">
        <f t="shared" si="30"/>
        <v>0</v>
      </c>
      <c r="U275" s="15">
        <f t="shared" si="27"/>
        <v>0</v>
      </c>
    </row>
    <row r="276" spans="1:21">
      <c r="A276" s="56"/>
      <c r="B276" s="3"/>
      <c r="C276" s="216"/>
      <c r="D276" s="102"/>
      <c r="E276" s="102"/>
      <c r="F276" s="103"/>
      <c r="G276" s="131"/>
      <c r="H276" s="2"/>
      <c r="I276" s="107">
        <f>IF(F276="",SUMIF(Accounts!$A$10:$A$84,C276,Accounts!$D$10:$D$84),0)</f>
        <v>0</v>
      </c>
      <c r="J276" s="30">
        <f>IF(H276&lt;&gt;"",ROUND(H276*(1-F276-I276),2),IF(SETUP!$C$10&lt;&gt;"Y",0,IF(SUMIF(Accounts!A$10:A$84,C276,Accounts!Q$10:Q$84)=1,0,ROUND((D276-E276)*(1-F276-I276)/SETUP!$C$13,2))))</f>
        <v>0</v>
      </c>
      <c r="K276" s="14" t="str">
        <f>IF(SUM(C276:H276)=0,"",IF(T276=0,LOOKUP(C276,Accounts!$A$10:$A$84,Accounts!$B$10:$B$84),"Error!  Invalid Account Number"))</f>
        <v/>
      </c>
      <c r="L276" s="30">
        <f t="shared" si="26"/>
        <v>0</v>
      </c>
      <c r="M276" s="152">
        <f t="shared" si="29"/>
        <v>0</v>
      </c>
      <c r="N276" s="43"/>
      <c r="O276" s="92"/>
      <c r="P276" s="150"/>
      <c r="Q276" s="156">
        <f t="shared" si="31"/>
        <v>0</v>
      </c>
      <c r="R276" s="161">
        <f t="shared" si="28"/>
        <v>0</v>
      </c>
      <c r="S276" s="15">
        <f>SUMIF(Accounts!A$10:A$84,C276,Accounts!A$10:A$84)</f>
        <v>0</v>
      </c>
      <c r="T276" s="15">
        <f t="shared" si="30"/>
        <v>0</v>
      </c>
      <c r="U276" s="15">
        <f t="shared" si="27"/>
        <v>0</v>
      </c>
    </row>
    <row r="277" spans="1:21">
      <c r="A277" s="56"/>
      <c r="B277" s="3"/>
      <c r="C277" s="216"/>
      <c r="D277" s="102"/>
      <c r="E277" s="102"/>
      <c r="F277" s="103"/>
      <c r="G277" s="131"/>
      <c r="H277" s="2"/>
      <c r="I277" s="107">
        <f>IF(F277="",SUMIF(Accounts!$A$10:$A$84,C277,Accounts!$D$10:$D$84),0)</f>
        <v>0</v>
      </c>
      <c r="J277" s="30">
        <f>IF(H277&lt;&gt;"",ROUND(H277*(1-F277-I277),2),IF(SETUP!$C$10&lt;&gt;"Y",0,IF(SUMIF(Accounts!A$10:A$84,C277,Accounts!Q$10:Q$84)=1,0,ROUND((D277-E277)*(1-F277-I277)/SETUP!$C$13,2))))</f>
        <v>0</v>
      </c>
      <c r="K277" s="14" t="str">
        <f>IF(SUM(C277:H277)=0,"",IF(T277=0,LOOKUP(C277,Accounts!$A$10:$A$84,Accounts!$B$10:$B$84),"Error!  Invalid Account Number"))</f>
        <v/>
      </c>
      <c r="L277" s="30">
        <f t="shared" si="26"/>
        <v>0</v>
      </c>
      <c r="M277" s="152">
        <f t="shared" si="29"/>
        <v>0</v>
      </c>
      <c r="N277" s="43"/>
      <c r="O277" s="92"/>
      <c r="P277" s="150"/>
      <c r="Q277" s="156">
        <f t="shared" si="31"/>
        <v>0</v>
      </c>
      <c r="R277" s="161">
        <f t="shared" si="28"/>
        <v>0</v>
      </c>
      <c r="S277" s="15">
        <f>SUMIF(Accounts!A$10:A$84,C277,Accounts!A$10:A$84)</f>
        <v>0</v>
      </c>
      <c r="T277" s="15">
        <f t="shared" si="30"/>
        <v>0</v>
      </c>
      <c r="U277" s="15">
        <f t="shared" si="27"/>
        <v>0</v>
      </c>
    </row>
    <row r="278" spans="1:21">
      <c r="A278" s="56"/>
      <c r="B278" s="3"/>
      <c r="C278" s="216"/>
      <c r="D278" s="102"/>
      <c r="E278" s="102"/>
      <c r="F278" s="103"/>
      <c r="G278" s="131"/>
      <c r="H278" s="2"/>
      <c r="I278" s="107">
        <f>IF(F278="",SUMIF(Accounts!$A$10:$A$84,C278,Accounts!$D$10:$D$84),0)</f>
        <v>0</v>
      </c>
      <c r="J278" s="30">
        <f>IF(H278&lt;&gt;"",ROUND(H278*(1-F278-I278),2),IF(SETUP!$C$10&lt;&gt;"Y",0,IF(SUMIF(Accounts!A$10:A$84,C278,Accounts!Q$10:Q$84)=1,0,ROUND((D278-E278)*(1-F278-I278)/SETUP!$C$13,2))))</f>
        <v>0</v>
      </c>
      <c r="K278" s="14" t="str">
        <f>IF(SUM(C278:H278)=0,"",IF(T278=0,LOOKUP(C278,Accounts!$A$10:$A$84,Accounts!$B$10:$B$84),"Error!  Invalid Account Number"))</f>
        <v/>
      </c>
      <c r="L278" s="30">
        <f t="shared" si="26"/>
        <v>0</v>
      </c>
      <c r="M278" s="152">
        <f t="shared" si="29"/>
        <v>0</v>
      </c>
      <c r="N278" s="43"/>
      <c r="O278" s="92"/>
      <c r="P278" s="150"/>
      <c r="Q278" s="156">
        <f t="shared" si="31"/>
        <v>0</v>
      </c>
      <c r="R278" s="161">
        <f t="shared" si="28"/>
        <v>0</v>
      </c>
      <c r="S278" s="15">
        <f>SUMIF(Accounts!A$10:A$84,C278,Accounts!A$10:A$84)</f>
        <v>0</v>
      </c>
      <c r="T278" s="15">
        <f t="shared" si="30"/>
        <v>0</v>
      </c>
      <c r="U278" s="15">
        <f t="shared" si="27"/>
        <v>0</v>
      </c>
    </row>
    <row r="279" spans="1:21">
      <c r="A279" s="56"/>
      <c r="B279" s="3"/>
      <c r="C279" s="216"/>
      <c r="D279" s="102"/>
      <c r="E279" s="102"/>
      <c r="F279" s="103"/>
      <c r="G279" s="131"/>
      <c r="H279" s="2"/>
      <c r="I279" s="107">
        <f>IF(F279="",SUMIF(Accounts!$A$10:$A$84,C279,Accounts!$D$10:$D$84),0)</f>
        <v>0</v>
      </c>
      <c r="J279" s="30">
        <f>IF(H279&lt;&gt;"",ROUND(H279*(1-F279-I279),2),IF(SETUP!$C$10&lt;&gt;"Y",0,IF(SUMIF(Accounts!A$10:A$84,C279,Accounts!Q$10:Q$84)=1,0,ROUND((D279-E279)*(1-F279-I279)/SETUP!$C$13,2))))</f>
        <v>0</v>
      </c>
      <c r="K279" s="14" t="str">
        <f>IF(SUM(C279:H279)=0,"",IF(T279=0,LOOKUP(C279,Accounts!$A$10:$A$84,Accounts!$B$10:$B$84),"Error!  Invalid Account Number"))</f>
        <v/>
      </c>
      <c r="L279" s="30">
        <f t="shared" si="26"/>
        <v>0</v>
      </c>
      <c r="M279" s="152">
        <f t="shared" si="29"/>
        <v>0</v>
      </c>
      <c r="N279" s="43"/>
      <c r="O279" s="92"/>
      <c r="P279" s="150"/>
      <c r="Q279" s="156">
        <f t="shared" si="31"/>
        <v>0</v>
      </c>
      <c r="R279" s="161">
        <f t="shared" si="28"/>
        <v>0</v>
      </c>
      <c r="S279" s="15">
        <f>SUMIF(Accounts!A$10:A$84,C279,Accounts!A$10:A$84)</f>
        <v>0</v>
      </c>
      <c r="T279" s="15">
        <f t="shared" si="30"/>
        <v>0</v>
      </c>
      <c r="U279" s="15">
        <f t="shared" si="27"/>
        <v>0</v>
      </c>
    </row>
    <row r="280" spans="1:21">
      <c r="A280" s="56"/>
      <c r="B280" s="3"/>
      <c r="C280" s="216"/>
      <c r="D280" s="102"/>
      <c r="E280" s="102"/>
      <c r="F280" s="103"/>
      <c r="G280" s="131"/>
      <c r="H280" s="2"/>
      <c r="I280" s="107">
        <f>IF(F280="",SUMIF(Accounts!$A$10:$A$84,C280,Accounts!$D$10:$D$84),0)</f>
        <v>0</v>
      </c>
      <c r="J280" s="30">
        <f>IF(H280&lt;&gt;"",ROUND(H280*(1-F280-I280),2),IF(SETUP!$C$10&lt;&gt;"Y",0,IF(SUMIF(Accounts!A$10:A$84,C280,Accounts!Q$10:Q$84)=1,0,ROUND((D280-E280)*(1-F280-I280)/SETUP!$C$13,2))))</f>
        <v>0</v>
      </c>
      <c r="K280" s="14" t="str">
        <f>IF(SUM(C280:H280)=0,"",IF(T280=0,LOOKUP(C280,Accounts!$A$10:$A$84,Accounts!$B$10:$B$84),"Error!  Invalid Account Number"))</f>
        <v/>
      </c>
      <c r="L280" s="30">
        <f t="shared" si="26"/>
        <v>0</v>
      </c>
      <c r="M280" s="152">
        <f t="shared" si="29"/>
        <v>0</v>
      </c>
      <c r="N280" s="43"/>
      <c r="O280" s="92"/>
      <c r="P280" s="150"/>
      <c r="Q280" s="156">
        <f t="shared" si="31"/>
        <v>0</v>
      </c>
      <c r="R280" s="161">
        <f t="shared" si="28"/>
        <v>0</v>
      </c>
      <c r="S280" s="15">
        <f>SUMIF(Accounts!A$10:A$84,C280,Accounts!A$10:A$84)</f>
        <v>0</v>
      </c>
      <c r="T280" s="15">
        <f t="shared" si="30"/>
        <v>0</v>
      </c>
      <c r="U280" s="15">
        <f t="shared" si="27"/>
        <v>0</v>
      </c>
    </row>
    <row r="281" spans="1:21">
      <c r="A281" s="56"/>
      <c r="B281" s="3"/>
      <c r="C281" s="216"/>
      <c r="D281" s="102"/>
      <c r="E281" s="102"/>
      <c r="F281" s="103"/>
      <c r="G281" s="131"/>
      <c r="H281" s="2"/>
      <c r="I281" s="107">
        <f>IF(F281="",SUMIF(Accounts!$A$10:$A$84,C281,Accounts!$D$10:$D$84),0)</f>
        <v>0</v>
      </c>
      <c r="J281" s="30">
        <f>IF(H281&lt;&gt;"",ROUND(H281*(1-F281-I281),2),IF(SETUP!$C$10&lt;&gt;"Y",0,IF(SUMIF(Accounts!A$10:A$84,C281,Accounts!Q$10:Q$84)=1,0,ROUND((D281-E281)*(1-F281-I281)/SETUP!$C$13,2))))</f>
        <v>0</v>
      </c>
      <c r="K281" s="14" t="str">
        <f>IF(SUM(C281:H281)=0,"",IF(T281=0,LOOKUP(C281,Accounts!$A$10:$A$84,Accounts!$B$10:$B$84),"Error!  Invalid Account Number"))</f>
        <v/>
      </c>
      <c r="L281" s="30">
        <f t="shared" si="26"/>
        <v>0</v>
      </c>
      <c r="M281" s="152">
        <f t="shared" si="29"/>
        <v>0</v>
      </c>
      <c r="N281" s="43"/>
      <c r="O281" s="92"/>
      <c r="P281" s="150"/>
      <c r="Q281" s="156">
        <f t="shared" si="31"/>
        <v>0</v>
      </c>
      <c r="R281" s="161">
        <f t="shared" si="28"/>
        <v>0</v>
      </c>
      <c r="S281" s="15">
        <f>SUMIF(Accounts!A$10:A$84,C281,Accounts!A$10:A$84)</f>
        <v>0</v>
      </c>
      <c r="T281" s="15">
        <f t="shared" si="30"/>
        <v>0</v>
      </c>
      <c r="U281" s="15">
        <f t="shared" si="27"/>
        <v>0</v>
      </c>
    </row>
    <row r="282" spans="1:21">
      <c r="A282" s="56"/>
      <c r="B282" s="3"/>
      <c r="C282" s="216"/>
      <c r="D282" s="102"/>
      <c r="E282" s="102"/>
      <c r="F282" s="103"/>
      <c r="G282" s="131"/>
      <c r="H282" s="2"/>
      <c r="I282" s="107">
        <f>IF(F282="",SUMIF(Accounts!$A$10:$A$84,C282,Accounts!$D$10:$D$84),0)</f>
        <v>0</v>
      </c>
      <c r="J282" s="30">
        <f>IF(H282&lt;&gt;"",ROUND(H282*(1-F282-I282),2),IF(SETUP!$C$10&lt;&gt;"Y",0,IF(SUMIF(Accounts!A$10:A$84,C282,Accounts!Q$10:Q$84)=1,0,ROUND((D282-E282)*(1-F282-I282)/SETUP!$C$13,2))))</f>
        <v>0</v>
      </c>
      <c r="K282" s="14" t="str">
        <f>IF(SUM(C282:H282)=0,"",IF(T282=0,LOOKUP(C282,Accounts!$A$10:$A$84,Accounts!$B$10:$B$84),"Error!  Invalid Account Number"))</f>
        <v/>
      </c>
      <c r="L282" s="30">
        <f t="shared" si="26"/>
        <v>0</v>
      </c>
      <c r="M282" s="152">
        <f t="shared" si="29"/>
        <v>0</v>
      </c>
      <c r="N282" s="43"/>
      <c r="O282" s="92"/>
      <c r="P282" s="150"/>
      <c r="Q282" s="156">
        <f t="shared" si="31"/>
        <v>0</v>
      </c>
      <c r="R282" s="161">
        <f t="shared" si="28"/>
        <v>0</v>
      </c>
      <c r="S282" s="15">
        <f>SUMIF(Accounts!A$10:A$84,C282,Accounts!A$10:A$84)</f>
        <v>0</v>
      </c>
      <c r="T282" s="15">
        <f t="shared" si="30"/>
        <v>0</v>
      </c>
      <c r="U282" s="15">
        <f t="shared" si="27"/>
        <v>0</v>
      </c>
    </row>
    <row r="283" spans="1:21">
      <c r="A283" s="56"/>
      <c r="B283" s="3"/>
      <c r="C283" s="216"/>
      <c r="D283" s="102"/>
      <c r="E283" s="102"/>
      <c r="F283" s="103"/>
      <c r="G283" s="131"/>
      <c r="H283" s="2"/>
      <c r="I283" s="107">
        <f>IF(F283="",SUMIF(Accounts!$A$10:$A$84,C283,Accounts!$D$10:$D$84),0)</f>
        <v>0</v>
      </c>
      <c r="J283" s="30">
        <f>IF(H283&lt;&gt;"",ROUND(H283*(1-F283-I283),2),IF(SETUP!$C$10&lt;&gt;"Y",0,IF(SUMIF(Accounts!A$10:A$84,C283,Accounts!Q$10:Q$84)=1,0,ROUND((D283-E283)*(1-F283-I283)/SETUP!$C$13,2))))</f>
        <v>0</v>
      </c>
      <c r="K283" s="14" t="str">
        <f>IF(SUM(C283:H283)=0,"",IF(T283=0,LOOKUP(C283,Accounts!$A$10:$A$84,Accounts!$B$10:$B$84),"Error!  Invalid Account Number"))</f>
        <v/>
      </c>
      <c r="L283" s="30">
        <f t="shared" si="26"/>
        <v>0</v>
      </c>
      <c r="M283" s="152">
        <f t="shared" si="29"/>
        <v>0</v>
      </c>
      <c r="N283" s="43"/>
      <c r="O283" s="92"/>
      <c r="P283" s="150"/>
      <c r="Q283" s="156">
        <f t="shared" si="31"/>
        <v>0</v>
      </c>
      <c r="R283" s="161">
        <f t="shared" si="28"/>
        <v>0</v>
      </c>
      <c r="S283" s="15">
        <f>SUMIF(Accounts!A$10:A$84,C283,Accounts!A$10:A$84)</f>
        <v>0</v>
      </c>
      <c r="T283" s="15">
        <f t="shared" si="30"/>
        <v>0</v>
      </c>
      <c r="U283" s="15">
        <f t="shared" si="27"/>
        <v>0</v>
      </c>
    </row>
    <row r="284" spans="1:21">
      <c r="A284" s="56"/>
      <c r="B284" s="3"/>
      <c r="C284" s="216"/>
      <c r="D284" s="102"/>
      <c r="E284" s="102"/>
      <c r="F284" s="103"/>
      <c r="G284" s="131"/>
      <c r="H284" s="2"/>
      <c r="I284" s="107">
        <f>IF(F284="",SUMIF(Accounts!$A$10:$A$84,C284,Accounts!$D$10:$D$84),0)</f>
        <v>0</v>
      </c>
      <c r="J284" s="30">
        <f>IF(H284&lt;&gt;"",ROUND(H284*(1-F284-I284),2),IF(SETUP!$C$10&lt;&gt;"Y",0,IF(SUMIF(Accounts!A$10:A$84,C284,Accounts!Q$10:Q$84)=1,0,ROUND((D284-E284)*(1-F284-I284)/SETUP!$C$13,2))))</f>
        <v>0</v>
      </c>
      <c r="K284" s="14" t="str">
        <f>IF(SUM(C284:H284)=0,"",IF(T284=0,LOOKUP(C284,Accounts!$A$10:$A$84,Accounts!$B$10:$B$84),"Error!  Invalid Account Number"))</f>
        <v/>
      </c>
      <c r="L284" s="30">
        <f t="shared" si="26"/>
        <v>0</v>
      </c>
      <c r="M284" s="152">
        <f t="shared" si="29"/>
        <v>0</v>
      </c>
      <c r="N284" s="43"/>
      <c r="O284" s="92"/>
      <c r="P284" s="150"/>
      <c r="Q284" s="156">
        <f t="shared" si="31"/>
        <v>0</v>
      </c>
      <c r="R284" s="161">
        <f t="shared" si="28"/>
        <v>0</v>
      </c>
      <c r="S284" s="15">
        <f>SUMIF(Accounts!A$10:A$84,C284,Accounts!A$10:A$84)</f>
        <v>0</v>
      </c>
      <c r="T284" s="15">
        <f t="shared" si="30"/>
        <v>0</v>
      </c>
      <c r="U284" s="15">
        <f t="shared" si="27"/>
        <v>0</v>
      </c>
    </row>
    <row r="285" spans="1:21">
      <c r="A285" s="56"/>
      <c r="B285" s="3"/>
      <c r="C285" s="216"/>
      <c r="D285" s="102"/>
      <c r="E285" s="102"/>
      <c r="F285" s="103"/>
      <c r="G285" s="131"/>
      <c r="H285" s="2"/>
      <c r="I285" s="107">
        <f>IF(F285="",SUMIF(Accounts!$A$10:$A$84,C285,Accounts!$D$10:$D$84),0)</f>
        <v>0</v>
      </c>
      <c r="J285" s="30">
        <f>IF(H285&lt;&gt;"",ROUND(H285*(1-F285-I285),2),IF(SETUP!$C$10&lt;&gt;"Y",0,IF(SUMIF(Accounts!A$10:A$84,C285,Accounts!Q$10:Q$84)=1,0,ROUND((D285-E285)*(1-F285-I285)/SETUP!$C$13,2))))</f>
        <v>0</v>
      </c>
      <c r="K285" s="14" t="str">
        <f>IF(SUM(C285:H285)=0,"",IF(T285=0,LOOKUP(C285,Accounts!$A$10:$A$84,Accounts!$B$10:$B$84),"Error!  Invalid Account Number"))</f>
        <v/>
      </c>
      <c r="L285" s="30">
        <f t="shared" si="26"/>
        <v>0</v>
      </c>
      <c r="M285" s="152">
        <f t="shared" si="29"/>
        <v>0</v>
      </c>
      <c r="N285" s="43"/>
      <c r="O285" s="92"/>
      <c r="P285" s="150"/>
      <c r="Q285" s="156">
        <f t="shared" si="31"/>
        <v>0</v>
      </c>
      <c r="R285" s="161">
        <f t="shared" si="28"/>
        <v>0</v>
      </c>
      <c r="S285" s="15">
        <f>SUMIF(Accounts!A$10:A$84,C285,Accounts!A$10:A$84)</f>
        <v>0</v>
      </c>
      <c r="T285" s="15">
        <f t="shared" si="30"/>
        <v>0</v>
      </c>
      <c r="U285" s="15">
        <f t="shared" si="27"/>
        <v>0</v>
      </c>
    </row>
    <row r="286" spans="1:21">
      <c r="A286" s="56"/>
      <c r="B286" s="3"/>
      <c r="C286" s="216"/>
      <c r="D286" s="102"/>
      <c r="E286" s="102"/>
      <c r="F286" s="103"/>
      <c r="G286" s="131"/>
      <c r="H286" s="2"/>
      <c r="I286" s="107">
        <f>IF(F286="",SUMIF(Accounts!$A$10:$A$84,C286,Accounts!$D$10:$D$84),0)</f>
        <v>0</v>
      </c>
      <c r="J286" s="30">
        <f>IF(H286&lt;&gt;"",ROUND(H286*(1-F286-I286),2),IF(SETUP!$C$10&lt;&gt;"Y",0,IF(SUMIF(Accounts!A$10:A$84,C286,Accounts!Q$10:Q$84)=1,0,ROUND((D286-E286)*(1-F286-I286)/SETUP!$C$13,2))))</f>
        <v>0</v>
      </c>
      <c r="K286" s="14" t="str">
        <f>IF(SUM(C286:H286)=0,"",IF(T286=0,LOOKUP(C286,Accounts!$A$10:$A$84,Accounts!$B$10:$B$84),"Error!  Invalid Account Number"))</f>
        <v/>
      </c>
      <c r="L286" s="30">
        <f t="shared" si="26"/>
        <v>0</v>
      </c>
      <c r="M286" s="152">
        <f t="shared" si="29"/>
        <v>0</v>
      </c>
      <c r="N286" s="43"/>
      <c r="O286" s="92"/>
      <c r="P286" s="150"/>
      <c r="Q286" s="156">
        <f t="shared" si="31"/>
        <v>0</v>
      </c>
      <c r="R286" s="161">
        <f t="shared" si="28"/>
        <v>0</v>
      </c>
      <c r="S286" s="15">
        <f>SUMIF(Accounts!A$10:A$84,C286,Accounts!A$10:A$84)</f>
        <v>0</v>
      </c>
      <c r="T286" s="15">
        <f t="shared" si="30"/>
        <v>0</v>
      </c>
      <c r="U286" s="15">
        <f t="shared" si="27"/>
        <v>0</v>
      </c>
    </row>
    <row r="287" spans="1:21">
      <c r="A287" s="56"/>
      <c r="B287" s="3"/>
      <c r="C287" s="216"/>
      <c r="D287" s="102"/>
      <c r="E287" s="102"/>
      <c r="F287" s="103"/>
      <c r="G287" s="131"/>
      <c r="H287" s="2"/>
      <c r="I287" s="107">
        <f>IF(F287="",SUMIF(Accounts!$A$10:$A$84,C287,Accounts!$D$10:$D$84),0)</f>
        <v>0</v>
      </c>
      <c r="J287" s="30">
        <f>IF(H287&lt;&gt;"",ROUND(H287*(1-F287-I287),2),IF(SETUP!$C$10&lt;&gt;"Y",0,IF(SUMIF(Accounts!A$10:A$84,C287,Accounts!Q$10:Q$84)=1,0,ROUND((D287-E287)*(1-F287-I287)/SETUP!$C$13,2))))</f>
        <v>0</v>
      </c>
      <c r="K287" s="14" t="str">
        <f>IF(SUM(C287:H287)=0,"",IF(T287=0,LOOKUP(C287,Accounts!$A$10:$A$84,Accounts!$B$10:$B$84),"Error!  Invalid Account Number"))</f>
        <v/>
      </c>
      <c r="L287" s="30">
        <f t="shared" si="26"/>
        <v>0</v>
      </c>
      <c r="M287" s="152">
        <f t="shared" si="29"/>
        <v>0</v>
      </c>
      <c r="N287" s="43"/>
      <c r="O287" s="92"/>
      <c r="P287" s="150"/>
      <c r="Q287" s="156">
        <f t="shared" si="31"/>
        <v>0</v>
      </c>
      <c r="R287" s="161">
        <f t="shared" si="28"/>
        <v>0</v>
      </c>
      <c r="S287" s="15">
        <f>SUMIF(Accounts!A$10:A$84,C287,Accounts!A$10:A$84)</f>
        <v>0</v>
      </c>
      <c r="T287" s="15">
        <f t="shared" si="30"/>
        <v>0</v>
      </c>
      <c r="U287" s="15">
        <f t="shared" si="27"/>
        <v>0</v>
      </c>
    </row>
    <row r="288" spans="1:21">
      <c r="A288" s="56"/>
      <c r="B288" s="3"/>
      <c r="C288" s="216"/>
      <c r="D288" s="102"/>
      <c r="E288" s="102"/>
      <c r="F288" s="103"/>
      <c r="G288" s="131"/>
      <c r="H288" s="2"/>
      <c r="I288" s="107">
        <f>IF(F288="",SUMIF(Accounts!$A$10:$A$84,C288,Accounts!$D$10:$D$84),0)</f>
        <v>0</v>
      </c>
      <c r="J288" s="30">
        <f>IF(H288&lt;&gt;"",ROUND(H288*(1-F288-I288),2),IF(SETUP!$C$10&lt;&gt;"Y",0,IF(SUMIF(Accounts!A$10:A$84,C288,Accounts!Q$10:Q$84)=1,0,ROUND((D288-E288)*(1-F288-I288)/SETUP!$C$13,2))))</f>
        <v>0</v>
      </c>
      <c r="K288" s="14" t="str">
        <f>IF(SUM(C288:H288)=0,"",IF(T288=0,LOOKUP(C288,Accounts!$A$10:$A$84,Accounts!$B$10:$B$84),"Error!  Invalid Account Number"))</f>
        <v/>
      </c>
      <c r="L288" s="30">
        <f t="shared" si="26"/>
        <v>0</v>
      </c>
      <c r="M288" s="152">
        <f t="shared" si="29"/>
        <v>0</v>
      </c>
      <c r="N288" s="43"/>
      <c r="O288" s="92"/>
      <c r="P288" s="150"/>
      <c r="Q288" s="156">
        <f t="shared" si="31"/>
        <v>0</v>
      </c>
      <c r="R288" s="161">
        <f t="shared" si="28"/>
        <v>0</v>
      </c>
      <c r="S288" s="15">
        <f>SUMIF(Accounts!A$10:A$84,C288,Accounts!A$10:A$84)</f>
        <v>0</v>
      </c>
      <c r="T288" s="15">
        <f t="shared" si="30"/>
        <v>0</v>
      </c>
      <c r="U288" s="15">
        <f t="shared" si="27"/>
        <v>0</v>
      </c>
    </row>
    <row r="289" spans="1:21">
      <c r="A289" s="56"/>
      <c r="B289" s="3"/>
      <c r="C289" s="216"/>
      <c r="D289" s="102"/>
      <c r="E289" s="102"/>
      <c r="F289" s="103"/>
      <c r="G289" s="131"/>
      <c r="H289" s="2"/>
      <c r="I289" s="107">
        <f>IF(F289="",SUMIF(Accounts!$A$10:$A$84,C289,Accounts!$D$10:$D$84),0)</f>
        <v>0</v>
      </c>
      <c r="J289" s="30">
        <f>IF(H289&lt;&gt;"",ROUND(H289*(1-F289-I289),2),IF(SETUP!$C$10&lt;&gt;"Y",0,IF(SUMIF(Accounts!A$10:A$84,C289,Accounts!Q$10:Q$84)=1,0,ROUND((D289-E289)*(1-F289-I289)/SETUP!$C$13,2))))</f>
        <v>0</v>
      </c>
      <c r="K289" s="14" t="str">
        <f>IF(SUM(C289:H289)=0,"",IF(T289=0,LOOKUP(C289,Accounts!$A$10:$A$84,Accounts!$B$10:$B$84),"Error!  Invalid Account Number"))</f>
        <v/>
      </c>
      <c r="L289" s="30">
        <f t="shared" si="26"/>
        <v>0</v>
      </c>
      <c r="M289" s="152">
        <f t="shared" si="29"/>
        <v>0</v>
      </c>
      <c r="N289" s="43"/>
      <c r="O289" s="92"/>
      <c r="P289" s="150"/>
      <c r="Q289" s="156">
        <f t="shared" si="31"/>
        <v>0</v>
      </c>
      <c r="R289" s="161">
        <f t="shared" si="28"/>
        <v>0</v>
      </c>
      <c r="S289" s="15">
        <f>SUMIF(Accounts!A$10:A$84,C289,Accounts!A$10:A$84)</f>
        <v>0</v>
      </c>
      <c r="T289" s="15">
        <f t="shared" si="30"/>
        <v>0</v>
      </c>
      <c r="U289" s="15">
        <f t="shared" si="27"/>
        <v>0</v>
      </c>
    </row>
    <row r="290" spans="1:21">
      <c r="A290" s="56"/>
      <c r="B290" s="3"/>
      <c r="C290" s="216"/>
      <c r="D290" s="102"/>
      <c r="E290" s="102"/>
      <c r="F290" s="103"/>
      <c r="G290" s="131"/>
      <c r="H290" s="2"/>
      <c r="I290" s="107">
        <f>IF(F290="",SUMIF(Accounts!$A$10:$A$84,C290,Accounts!$D$10:$D$84),0)</f>
        <v>0</v>
      </c>
      <c r="J290" s="30">
        <f>IF(H290&lt;&gt;"",ROUND(H290*(1-F290-I290),2),IF(SETUP!$C$10&lt;&gt;"Y",0,IF(SUMIF(Accounts!A$10:A$84,C290,Accounts!Q$10:Q$84)=1,0,ROUND((D290-E290)*(1-F290-I290)/SETUP!$C$13,2))))</f>
        <v>0</v>
      </c>
      <c r="K290" s="14" t="str">
        <f>IF(SUM(C290:H290)=0,"",IF(T290=0,LOOKUP(C290,Accounts!$A$10:$A$84,Accounts!$B$10:$B$84),"Error!  Invalid Account Number"))</f>
        <v/>
      </c>
      <c r="L290" s="30">
        <f t="shared" si="26"/>
        <v>0</v>
      </c>
      <c r="M290" s="152">
        <f t="shared" si="29"/>
        <v>0</v>
      </c>
      <c r="N290" s="43"/>
      <c r="O290" s="92"/>
      <c r="P290" s="150"/>
      <c r="Q290" s="156">
        <f t="shared" si="31"/>
        <v>0</v>
      </c>
      <c r="R290" s="161">
        <f t="shared" si="28"/>
        <v>0</v>
      </c>
      <c r="S290" s="15">
        <f>SUMIF(Accounts!A$10:A$84,C290,Accounts!A$10:A$84)</f>
        <v>0</v>
      </c>
      <c r="T290" s="15">
        <f t="shared" si="30"/>
        <v>0</v>
      </c>
      <c r="U290" s="15">
        <f t="shared" si="27"/>
        <v>0</v>
      </c>
    </row>
    <row r="291" spans="1:21">
      <c r="A291" s="56"/>
      <c r="B291" s="3"/>
      <c r="C291" s="216"/>
      <c r="D291" s="102"/>
      <c r="E291" s="102"/>
      <c r="F291" s="103"/>
      <c r="G291" s="131"/>
      <c r="H291" s="2"/>
      <c r="I291" s="107">
        <f>IF(F291="",SUMIF(Accounts!$A$10:$A$84,C291,Accounts!$D$10:$D$84),0)</f>
        <v>0</v>
      </c>
      <c r="J291" s="30">
        <f>IF(H291&lt;&gt;"",ROUND(H291*(1-F291-I291),2),IF(SETUP!$C$10&lt;&gt;"Y",0,IF(SUMIF(Accounts!A$10:A$84,C291,Accounts!Q$10:Q$84)=1,0,ROUND((D291-E291)*(1-F291-I291)/SETUP!$C$13,2))))</f>
        <v>0</v>
      </c>
      <c r="K291" s="14" t="str">
        <f>IF(SUM(C291:H291)=0,"",IF(T291=0,LOOKUP(C291,Accounts!$A$10:$A$84,Accounts!$B$10:$B$84),"Error!  Invalid Account Number"))</f>
        <v/>
      </c>
      <c r="L291" s="30">
        <f t="shared" si="26"/>
        <v>0</v>
      </c>
      <c r="M291" s="152">
        <f t="shared" si="29"/>
        <v>0</v>
      </c>
      <c r="N291" s="43"/>
      <c r="O291" s="92"/>
      <c r="P291" s="150"/>
      <c r="Q291" s="156">
        <f t="shared" si="31"/>
        <v>0</v>
      </c>
      <c r="R291" s="161">
        <f t="shared" si="28"/>
        <v>0</v>
      </c>
      <c r="S291" s="15">
        <f>SUMIF(Accounts!A$10:A$84,C291,Accounts!A$10:A$84)</f>
        <v>0</v>
      </c>
      <c r="T291" s="15">
        <f t="shared" si="30"/>
        <v>0</v>
      </c>
      <c r="U291" s="15">
        <f t="shared" si="27"/>
        <v>0</v>
      </c>
    </row>
    <row r="292" spans="1:21">
      <c r="A292" s="56"/>
      <c r="B292" s="3"/>
      <c r="C292" s="216"/>
      <c r="D292" s="102"/>
      <c r="E292" s="102"/>
      <c r="F292" s="103"/>
      <c r="G292" s="131"/>
      <c r="H292" s="2"/>
      <c r="I292" s="107">
        <f>IF(F292="",SUMIF(Accounts!$A$10:$A$84,C292,Accounts!$D$10:$D$84),0)</f>
        <v>0</v>
      </c>
      <c r="J292" s="30">
        <f>IF(H292&lt;&gt;"",ROUND(H292*(1-F292-I292),2),IF(SETUP!$C$10&lt;&gt;"Y",0,IF(SUMIF(Accounts!A$10:A$84,C292,Accounts!Q$10:Q$84)=1,0,ROUND((D292-E292)*(1-F292-I292)/SETUP!$C$13,2))))</f>
        <v>0</v>
      </c>
      <c r="K292" s="14" t="str">
        <f>IF(SUM(C292:H292)=0,"",IF(T292=0,LOOKUP(C292,Accounts!$A$10:$A$84,Accounts!$B$10:$B$84),"Error!  Invalid Account Number"))</f>
        <v/>
      </c>
      <c r="L292" s="30">
        <f t="shared" si="26"/>
        <v>0</v>
      </c>
      <c r="M292" s="152">
        <f t="shared" si="29"/>
        <v>0</v>
      </c>
      <c r="N292" s="43"/>
      <c r="O292" s="92"/>
      <c r="P292" s="150"/>
      <c r="Q292" s="156">
        <f t="shared" si="31"/>
        <v>0</v>
      </c>
      <c r="R292" s="161">
        <f t="shared" si="28"/>
        <v>0</v>
      </c>
      <c r="S292" s="15">
        <f>SUMIF(Accounts!A$10:A$84,C292,Accounts!A$10:A$84)</f>
        <v>0</v>
      </c>
      <c r="T292" s="15">
        <f t="shared" si="30"/>
        <v>0</v>
      </c>
      <c r="U292" s="15">
        <f t="shared" si="27"/>
        <v>0</v>
      </c>
    </row>
    <row r="293" spans="1:21">
      <c r="A293" s="56"/>
      <c r="B293" s="3"/>
      <c r="C293" s="216"/>
      <c r="D293" s="102"/>
      <c r="E293" s="102"/>
      <c r="F293" s="103"/>
      <c r="G293" s="131"/>
      <c r="H293" s="2"/>
      <c r="I293" s="107">
        <f>IF(F293="",SUMIF(Accounts!$A$10:$A$84,C293,Accounts!$D$10:$D$84),0)</f>
        <v>0</v>
      </c>
      <c r="J293" s="30">
        <f>IF(H293&lt;&gt;"",ROUND(H293*(1-F293-I293),2),IF(SETUP!$C$10&lt;&gt;"Y",0,IF(SUMIF(Accounts!A$10:A$84,C293,Accounts!Q$10:Q$84)=1,0,ROUND((D293-E293)*(1-F293-I293)/SETUP!$C$13,2))))</f>
        <v>0</v>
      </c>
      <c r="K293" s="14" t="str">
        <f>IF(SUM(C293:H293)=0,"",IF(T293=0,LOOKUP(C293,Accounts!$A$10:$A$84,Accounts!$B$10:$B$84),"Error!  Invalid Account Number"))</f>
        <v/>
      </c>
      <c r="L293" s="30">
        <f t="shared" si="26"/>
        <v>0</v>
      </c>
      <c r="M293" s="152">
        <f t="shared" si="29"/>
        <v>0</v>
      </c>
      <c r="N293" s="43"/>
      <c r="O293" s="92"/>
      <c r="P293" s="150"/>
      <c r="Q293" s="156">
        <f t="shared" si="31"/>
        <v>0</v>
      </c>
      <c r="R293" s="161">
        <f t="shared" si="28"/>
        <v>0</v>
      </c>
      <c r="S293" s="15">
        <f>SUMIF(Accounts!A$10:A$84,C293,Accounts!A$10:A$84)</f>
        <v>0</v>
      </c>
      <c r="T293" s="15">
        <f t="shared" si="30"/>
        <v>0</v>
      </c>
      <c r="U293" s="15">
        <f t="shared" si="27"/>
        <v>0</v>
      </c>
    </row>
    <row r="294" spans="1:21">
      <c r="A294" s="56"/>
      <c r="B294" s="3"/>
      <c r="C294" s="216"/>
      <c r="D294" s="102"/>
      <c r="E294" s="102"/>
      <c r="F294" s="103"/>
      <c r="G294" s="131"/>
      <c r="H294" s="2"/>
      <c r="I294" s="107">
        <f>IF(F294="",SUMIF(Accounts!$A$10:$A$84,C294,Accounts!$D$10:$D$84),0)</f>
        <v>0</v>
      </c>
      <c r="J294" s="30">
        <f>IF(H294&lt;&gt;"",ROUND(H294*(1-F294-I294),2),IF(SETUP!$C$10&lt;&gt;"Y",0,IF(SUMIF(Accounts!A$10:A$84,C294,Accounts!Q$10:Q$84)=1,0,ROUND((D294-E294)*(1-F294-I294)/SETUP!$C$13,2))))</f>
        <v>0</v>
      </c>
      <c r="K294" s="14" t="str">
        <f>IF(SUM(C294:H294)=0,"",IF(T294=0,LOOKUP(C294,Accounts!$A$10:$A$84,Accounts!$B$10:$B$84),"Error!  Invalid Account Number"))</f>
        <v/>
      </c>
      <c r="L294" s="30">
        <f t="shared" si="26"/>
        <v>0</v>
      </c>
      <c r="M294" s="152">
        <f t="shared" si="29"/>
        <v>0</v>
      </c>
      <c r="N294" s="43"/>
      <c r="O294" s="92"/>
      <c r="P294" s="150"/>
      <c r="Q294" s="156">
        <f t="shared" si="31"/>
        <v>0</v>
      </c>
      <c r="R294" s="161">
        <f t="shared" si="28"/>
        <v>0</v>
      </c>
      <c r="S294" s="15">
        <f>SUMIF(Accounts!A$10:A$84,C294,Accounts!A$10:A$84)</f>
        <v>0</v>
      </c>
      <c r="T294" s="15">
        <f t="shared" si="30"/>
        <v>0</v>
      </c>
      <c r="U294" s="15">
        <f t="shared" si="27"/>
        <v>0</v>
      </c>
    </row>
    <row r="295" spans="1:21">
      <c r="A295" s="56"/>
      <c r="B295" s="3"/>
      <c r="C295" s="216"/>
      <c r="D295" s="102"/>
      <c r="E295" s="102"/>
      <c r="F295" s="103"/>
      <c r="G295" s="131"/>
      <c r="H295" s="2"/>
      <c r="I295" s="107">
        <f>IF(F295="",SUMIF(Accounts!$A$10:$A$84,C295,Accounts!$D$10:$D$84),0)</f>
        <v>0</v>
      </c>
      <c r="J295" s="30">
        <f>IF(H295&lt;&gt;"",ROUND(H295*(1-F295-I295),2),IF(SETUP!$C$10&lt;&gt;"Y",0,IF(SUMIF(Accounts!A$10:A$84,C295,Accounts!Q$10:Q$84)=1,0,ROUND((D295-E295)*(1-F295-I295)/SETUP!$C$13,2))))</f>
        <v>0</v>
      </c>
      <c r="K295" s="14" t="str">
        <f>IF(SUM(C295:H295)=0,"",IF(T295=0,LOOKUP(C295,Accounts!$A$10:$A$84,Accounts!$B$10:$B$84),"Error!  Invalid Account Number"))</f>
        <v/>
      </c>
      <c r="L295" s="30">
        <f t="shared" si="26"/>
        <v>0</v>
      </c>
      <c r="M295" s="152">
        <f t="shared" si="29"/>
        <v>0</v>
      </c>
      <c r="N295" s="43"/>
      <c r="O295" s="92"/>
      <c r="P295" s="150"/>
      <c r="Q295" s="156">
        <f t="shared" si="31"/>
        <v>0</v>
      </c>
      <c r="R295" s="161">
        <f t="shared" si="28"/>
        <v>0</v>
      </c>
      <c r="S295" s="15">
        <f>SUMIF(Accounts!A$10:A$84,C295,Accounts!A$10:A$84)</f>
        <v>0</v>
      </c>
      <c r="T295" s="15">
        <f t="shared" si="30"/>
        <v>0</v>
      </c>
      <c r="U295" s="15">
        <f t="shared" si="27"/>
        <v>0</v>
      </c>
    </row>
    <row r="296" spans="1:21">
      <c r="A296" s="56"/>
      <c r="B296" s="3"/>
      <c r="C296" s="216"/>
      <c r="D296" s="102"/>
      <c r="E296" s="102"/>
      <c r="F296" s="103"/>
      <c r="G296" s="131"/>
      <c r="H296" s="2"/>
      <c r="I296" s="107">
        <f>IF(F296="",SUMIF(Accounts!$A$10:$A$84,C296,Accounts!$D$10:$D$84),0)</f>
        <v>0</v>
      </c>
      <c r="J296" s="30">
        <f>IF(H296&lt;&gt;"",ROUND(H296*(1-F296-I296),2),IF(SETUP!$C$10&lt;&gt;"Y",0,IF(SUMIF(Accounts!A$10:A$84,C296,Accounts!Q$10:Q$84)=1,0,ROUND((D296-E296)*(1-F296-I296)/SETUP!$C$13,2))))</f>
        <v>0</v>
      </c>
      <c r="K296" s="14" t="str">
        <f>IF(SUM(C296:H296)=0,"",IF(T296=0,LOOKUP(C296,Accounts!$A$10:$A$84,Accounts!$B$10:$B$84),"Error!  Invalid Account Number"))</f>
        <v/>
      </c>
      <c r="L296" s="30">
        <f t="shared" si="26"/>
        <v>0</v>
      </c>
      <c r="M296" s="152">
        <f t="shared" si="29"/>
        <v>0</v>
      </c>
      <c r="N296" s="43"/>
      <c r="O296" s="92"/>
      <c r="P296" s="150"/>
      <c r="Q296" s="156">
        <f t="shared" si="31"/>
        <v>0</v>
      </c>
      <c r="R296" s="161">
        <f t="shared" si="28"/>
        <v>0</v>
      </c>
      <c r="S296" s="15">
        <f>SUMIF(Accounts!A$10:A$84,C296,Accounts!A$10:A$84)</f>
        <v>0</v>
      </c>
      <c r="T296" s="15">
        <f t="shared" si="30"/>
        <v>0</v>
      </c>
      <c r="U296" s="15">
        <f t="shared" si="27"/>
        <v>0</v>
      </c>
    </row>
    <row r="297" spans="1:21">
      <c r="A297" s="56"/>
      <c r="B297" s="3"/>
      <c r="C297" s="216"/>
      <c r="D297" s="102"/>
      <c r="E297" s="102"/>
      <c r="F297" s="103"/>
      <c r="G297" s="131"/>
      <c r="H297" s="2"/>
      <c r="I297" s="107">
        <f>IF(F297="",SUMIF(Accounts!$A$10:$A$84,C297,Accounts!$D$10:$D$84),0)</f>
        <v>0</v>
      </c>
      <c r="J297" s="30">
        <f>IF(H297&lt;&gt;"",ROUND(H297*(1-F297-I297),2),IF(SETUP!$C$10&lt;&gt;"Y",0,IF(SUMIF(Accounts!A$10:A$84,C297,Accounts!Q$10:Q$84)=1,0,ROUND((D297-E297)*(1-F297-I297)/SETUP!$C$13,2))))</f>
        <v>0</v>
      </c>
      <c r="K297" s="14" t="str">
        <f>IF(SUM(C297:H297)=0,"",IF(T297=0,LOOKUP(C297,Accounts!$A$10:$A$84,Accounts!$B$10:$B$84),"Error!  Invalid Account Number"))</f>
        <v/>
      </c>
      <c r="L297" s="30">
        <f t="shared" si="26"/>
        <v>0</v>
      </c>
      <c r="M297" s="152">
        <f t="shared" si="29"/>
        <v>0</v>
      </c>
      <c r="N297" s="43"/>
      <c r="O297" s="92"/>
      <c r="P297" s="150"/>
      <c r="Q297" s="156">
        <f t="shared" si="31"/>
        <v>0</v>
      </c>
      <c r="R297" s="161">
        <f t="shared" si="28"/>
        <v>0</v>
      </c>
      <c r="S297" s="15">
        <f>SUMIF(Accounts!A$10:A$84,C297,Accounts!A$10:A$84)</f>
        <v>0</v>
      </c>
      <c r="T297" s="15">
        <f t="shared" si="30"/>
        <v>0</v>
      </c>
      <c r="U297" s="15">
        <f t="shared" si="27"/>
        <v>0</v>
      </c>
    </row>
    <row r="298" spans="1:21">
      <c r="A298" s="56"/>
      <c r="B298" s="3"/>
      <c r="C298" s="216"/>
      <c r="D298" s="102"/>
      <c r="E298" s="102"/>
      <c r="F298" s="103"/>
      <c r="G298" s="131"/>
      <c r="H298" s="2"/>
      <c r="I298" s="107">
        <f>IF(F298="",SUMIF(Accounts!$A$10:$A$84,C298,Accounts!$D$10:$D$84),0)</f>
        <v>0</v>
      </c>
      <c r="J298" s="30">
        <f>IF(H298&lt;&gt;"",ROUND(H298*(1-F298-I298),2),IF(SETUP!$C$10&lt;&gt;"Y",0,IF(SUMIF(Accounts!A$10:A$84,C298,Accounts!Q$10:Q$84)=1,0,ROUND((D298-E298)*(1-F298-I298)/SETUP!$C$13,2))))</f>
        <v>0</v>
      </c>
      <c r="K298" s="14" t="str">
        <f>IF(SUM(C298:H298)=0,"",IF(T298=0,LOOKUP(C298,Accounts!$A$10:$A$84,Accounts!$B$10:$B$84),"Error!  Invalid Account Number"))</f>
        <v/>
      </c>
      <c r="L298" s="30">
        <f t="shared" si="26"/>
        <v>0</v>
      </c>
      <c r="M298" s="152">
        <f t="shared" si="29"/>
        <v>0</v>
      </c>
      <c r="N298" s="43"/>
      <c r="O298" s="92"/>
      <c r="P298" s="150"/>
      <c r="Q298" s="156">
        <f t="shared" si="31"/>
        <v>0</v>
      </c>
      <c r="R298" s="161">
        <f t="shared" si="28"/>
        <v>0</v>
      </c>
      <c r="S298" s="15">
        <f>SUMIF(Accounts!A$10:A$84,C298,Accounts!A$10:A$84)</f>
        <v>0</v>
      </c>
      <c r="T298" s="15">
        <f t="shared" si="30"/>
        <v>0</v>
      </c>
      <c r="U298" s="15">
        <f t="shared" si="27"/>
        <v>0</v>
      </c>
    </row>
    <row r="299" spans="1:21">
      <c r="A299" s="56"/>
      <c r="B299" s="3"/>
      <c r="C299" s="216"/>
      <c r="D299" s="102"/>
      <c r="E299" s="102"/>
      <c r="F299" s="103"/>
      <c r="G299" s="131"/>
      <c r="H299" s="2"/>
      <c r="I299" s="107">
        <f>IF(F299="",SUMIF(Accounts!$A$10:$A$84,C299,Accounts!$D$10:$D$84),0)</f>
        <v>0</v>
      </c>
      <c r="J299" s="30">
        <f>IF(H299&lt;&gt;"",ROUND(H299*(1-F299-I299),2),IF(SETUP!$C$10&lt;&gt;"Y",0,IF(SUMIF(Accounts!A$10:A$84,C299,Accounts!Q$10:Q$84)=1,0,ROUND((D299-E299)*(1-F299-I299)/SETUP!$C$13,2))))</f>
        <v>0</v>
      </c>
      <c r="K299" s="14" t="str">
        <f>IF(SUM(C299:H299)=0,"",IF(T299=0,LOOKUP(C299,Accounts!$A$10:$A$84,Accounts!$B$10:$B$84),"Error!  Invalid Account Number"))</f>
        <v/>
      </c>
      <c r="L299" s="30">
        <f t="shared" si="26"/>
        <v>0</v>
      </c>
      <c r="M299" s="152">
        <f t="shared" si="29"/>
        <v>0</v>
      </c>
      <c r="N299" s="43"/>
      <c r="O299" s="92"/>
      <c r="P299" s="150"/>
      <c r="Q299" s="156">
        <f t="shared" si="31"/>
        <v>0</v>
      </c>
      <c r="R299" s="161">
        <f t="shared" si="28"/>
        <v>0</v>
      </c>
      <c r="S299" s="15">
        <f>SUMIF(Accounts!A$10:A$84,C299,Accounts!A$10:A$84)</f>
        <v>0</v>
      </c>
      <c r="T299" s="15">
        <f t="shared" si="30"/>
        <v>0</v>
      </c>
      <c r="U299" s="15">
        <f t="shared" si="27"/>
        <v>0</v>
      </c>
    </row>
    <row r="300" spans="1:21">
      <c r="A300" s="56"/>
      <c r="B300" s="3"/>
      <c r="C300" s="216"/>
      <c r="D300" s="102"/>
      <c r="E300" s="102"/>
      <c r="F300" s="103"/>
      <c r="G300" s="131"/>
      <c r="H300" s="2"/>
      <c r="I300" s="107">
        <f>IF(F300="",SUMIF(Accounts!$A$10:$A$84,C300,Accounts!$D$10:$D$84),0)</f>
        <v>0</v>
      </c>
      <c r="J300" s="30">
        <f>IF(H300&lt;&gt;"",ROUND(H300*(1-F300-I300),2),IF(SETUP!$C$10&lt;&gt;"Y",0,IF(SUMIF(Accounts!A$10:A$84,C300,Accounts!Q$10:Q$84)=1,0,ROUND((D300-E300)*(1-F300-I300)/SETUP!$C$13,2))))</f>
        <v>0</v>
      </c>
      <c r="K300" s="14" t="str">
        <f>IF(SUM(C300:H300)=0,"",IF(T300=0,LOOKUP(C300,Accounts!$A$10:$A$84,Accounts!$B$10:$B$84),"Error!  Invalid Account Number"))</f>
        <v/>
      </c>
      <c r="L300" s="30">
        <f t="shared" si="26"/>
        <v>0</v>
      </c>
      <c r="M300" s="152">
        <f t="shared" si="29"/>
        <v>0</v>
      </c>
      <c r="N300" s="43"/>
      <c r="O300" s="92"/>
      <c r="P300" s="150"/>
      <c r="Q300" s="156">
        <f t="shared" si="31"/>
        <v>0</v>
      </c>
      <c r="R300" s="161">
        <f t="shared" si="28"/>
        <v>0</v>
      </c>
      <c r="S300" s="15">
        <f>SUMIF(Accounts!A$10:A$84,C300,Accounts!A$10:A$84)</f>
        <v>0</v>
      </c>
      <c r="T300" s="15">
        <f t="shared" si="30"/>
        <v>0</v>
      </c>
      <c r="U300" s="15">
        <f t="shared" si="27"/>
        <v>0</v>
      </c>
    </row>
    <row r="301" spans="1:21">
      <c r="A301" s="56"/>
      <c r="B301" s="3"/>
      <c r="C301" s="216"/>
      <c r="D301" s="102"/>
      <c r="E301" s="102"/>
      <c r="F301" s="103"/>
      <c r="G301" s="131"/>
      <c r="H301" s="2"/>
      <c r="I301" s="107">
        <f>IF(F301="",SUMIF(Accounts!$A$10:$A$84,C301,Accounts!$D$10:$D$84),0)</f>
        <v>0</v>
      </c>
      <c r="J301" s="30">
        <f>IF(H301&lt;&gt;"",ROUND(H301*(1-F301-I301),2),IF(SETUP!$C$10&lt;&gt;"Y",0,IF(SUMIF(Accounts!A$10:A$84,C301,Accounts!Q$10:Q$84)=1,0,ROUND((D301-E301)*(1-F301-I301)/SETUP!$C$13,2))))</f>
        <v>0</v>
      </c>
      <c r="K301" s="14" t="str">
        <f>IF(SUM(C301:H301)=0,"",IF(T301=0,LOOKUP(C301,Accounts!$A$10:$A$84,Accounts!$B$10:$B$84),"Error!  Invalid Account Number"))</f>
        <v/>
      </c>
      <c r="L301" s="30">
        <f t="shared" si="26"/>
        <v>0</v>
      </c>
      <c r="M301" s="152">
        <f t="shared" si="29"/>
        <v>0</v>
      </c>
      <c r="N301" s="43"/>
      <c r="O301" s="92"/>
      <c r="P301" s="150"/>
      <c r="Q301" s="156">
        <f t="shared" si="31"/>
        <v>0</v>
      </c>
      <c r="R301" s="161">
        <f t="shared" si="28"/>
        <v>0</v>
      </c>
      <c r="S301" s="15">
        <f>SUMIF(Accounts!A$10:A$84,C301,Accounts!A$10:A$84)</f>
        <v>0</v>
      </c>
      <c r="T301" s="15">
        <f t="shared" si="30"/>
        <v>0</v>
      </c>
      <c r="U301" s="15">
        <f t="shared" si="27"/>
        <v>0</v>
      </c>
    </row>
    <row r="302" spans="1:21">
      <c r="A302" s="56"/>
      <c r="B302" s="3"/>
      <c r="C302" s="216"/>
      <c r="D302" s="102"/>
      <c r="E302" s="102"/>
      <c r="F302" s="103"/>
      <c r="G302" s="131"/>
      <c r="H302" s="2"/>
      <c r="I302" s="107">
        <f>IF(F302="",SUMIF(Accounts!$A$10:$A$84,C302,Accounts!$D$10:$D$84),0)</f>
        <v>0</v>
      </c>
      <c r="J302" s="30">
        <f>IF(H302&lt;&gt;"",ROUND(H302*(1-F302-I302),2),IF(SETUP!$C$10&lt;&gt;"Y",0,IF(SUMIF(Accounts!A$10:A$84,C302,Accounts!Q$10:Q$84)=1,0,ROUND((D302-E302)*(1-F302-I302)/SETUP!$C$13,2))))</f>
        <v>0</v>
      </c>
      <c r="K302" s="14" t="str">
        <f>IF(SUM(C302:H302)=0,"",IF(T302=0,LOOKUP(C302,Accounts!$A$10:$A$84,Accounts!$B$10:$B$84),"Error!  Invalid Account Number"))</f>
        <v/>
      </c>
      <c r="L302" s="30">
        <f t="shared" si="26"/>
        <v>0</v>
      </c>
      <c r="M302" s="152">
        <f t="shared" si="29"/>
        <v>0</v>
      </c>
      <c r="N302" s="43"/>
      <c r="O302" s="92"/>
      <c r="P302" s="150"/>
      <c r="Q302" s="156">
        <f t="shared" si="31"/>
        <v>0</v>
      </c>
      <c r="R302" s="161">
        <f t="shared" si="28"/>
        <v>0</v>
      </c>
      <c r="S302" s="15">
        <f>SUMIF(Accounts!A$10:A$84,C302,Accounts!A$10:A$84)</f>
        <v>0</v>
      </c>
      <c r="T302" s="15">
        <f t="shared" si="30"/>
        <v>0</v>
      </c>
      <c r="U302" s="15">
        <f t="shared" si="27"/>
        <v>0</v>
      </c>
    </row>
    <row r="303" spans="1:21">
      <c r="A303" s="56"/>
      <c r="B303" s="3"/>
      <c r="C303" s="216"/>
      <c r="D303" s="102"/>
      <c r="E303" s="102"/>
      <c r="F303" s="103"/>
      <c r="G303" s="131"/>
      <c r="H303" s="2"/>
      <c r="I303" s="107">
        <f>IF(F303="",SUMIF(Accounts!$A$10:$A$84,C303,Accounts!$D$10:$D$84),0)</f>
        <v>0</v>
      </c>
      <c r="J303" s="30">
        <f>IF(H303&lt;&gt;"",ROUND(H303*(1-F303-I303),2),IF(SETUP!$C$10&lt;&gt;"Y",0,IF(SUMIF(Accounts!A$10:A$84,C303,Accounts!Q$10:Q$84)=1,0,ROUND((D303-E303)*(1-F303-I303)/SETUP!$C$13,2))))</f>
        <v>0</v>
      </c>
      <c r="K303" s="14" t="str">
        <f>IF(SUM(C303:H303)=0,"",IF(T303=0,LOOKUP(C303,Accounts!$A$10:$A$84,Accounts!$B$10:$B$84),"Error!  Invalid Account Number"))</f>
        <v/>
      </c>
      <c r="L303" s="30">
        <f t="shared" si="26"/>
        <v>0</v>
      </c>
      <c r="M303" s="152">
        <f t="shared" si="29"/>
        <v>0</v>
      </c>
      <c r="N303" s="43"/>
      <c r="O303" s="92"/>
      <c r="P303" s="150"/>
      <c r="Q303" s="156">
        <f t="shared" si="31"/>
        <v>0</v>
      </c>
      <c r="R303" s="161">
        <f t="shared" si="28"/>
        <v>0</v>
      </c>
      <c r="S303" s="15">
        <f>SUMIF(Accounts!A$10:A$84,C303,Accounts!A$10:A$84)</f>
        <v>0</v>
      </c>
      <c r="T303" s="15">
        <f t="shared" si="30"/>
        <v>0</v>
      </c>
      <c r="U303" s="15">
        <f t="shared" si="27"/>
        <v>0</v>
      </c>
    </row>
    <row r="304" spans="1:21">
      <c r="A304" s="56"/>
      <c r="B304" s="3"/>
      <c r="C304" s="216"/>
      <c r="D304" s="102"/>
      <c r="E304" s="102"/>
      <c r="F304" s="103"/>
      <c r="G304" s="131"/>
      <c r="H304" s="2"/>
      <c r="I304" s="107">
        <f>IF(F304="",SUMIF(Accounts!$A$10:$A$84,C304,Accounts!$D$10:$D$84),0)</f>
        <v>0</v>
      </c>
      <c r="J304" s="30">
        <f>IF(H304&lt;&gt;"",ROUND(H304*(1-F304-I304),2),IF(SETUP!$C$10&lt;&gt;"Y",0,IF(SUMIF(Accounts!A$10:A$84,C304,Accounts!Q$10:Q$84)=1,0,ROUND((D304-E304)*(1-F304-I304)/SETUP!$C$13,2))))</f>
        <v>0</v>
      </c>
      <c r="K304" s="14" t="str">
        <f>IF(SUM(C304:H304)=0,"",IF(T304=0,LOOKUP(C304,Accounts!$A$10:$A$84,Accounts!$B$10:$B$84),"Error!  Invalid Account Number"))</f>
        <v/>
      </c>
      <c r="L304" s="30">
        <f t="shared" si="26"/>
        <v>0</v>
      </c>
      <c r="M304" s="152">
        <f t="shared" si="29"/>
        <v>0</v>
      </c>
      <c r="N304" s="43"/>
      <c r="O304" s="92"/>
      <c r="P304" s="150"/>
      <c r="Q304" s="156">
        <f t="shared" si="31"/>
        <v>0</v>
      </c>
      <c r="R304" s="161">
        <f t="shared" si="28"/>
        <v>0</v>
      </c>
      <c r="S304" s="15">
        <f>SUMIF(Accounts!A$10:A$84,C304,Accounts!A$10:A$84)</f>
        <v>0</v>
      </c>
      <c r="T304" s="15">
        <f t="shared" si="30"/>
        <v>0</v>
      </c>
      <c r="U304" s="15">
        <f t="shared" si="27"/>
        <v>0</v>
      </c>
    </row>
    <row r="305" spans="1:21">
      <c r="A305" s="56"/>
      <c r="B305" s="3"/>
      <c r="C305" s="216"/>
      <c r="D305" s="102"/>
      <c r="E305" s="102"/>
      <c r="F305" s="103"/>
      <c r="G305" s="131"/>
      <c r="H305" s="2"/>
      <c r="I305" s="107">
        <f>IF(F305="",SUMIF(Accounts!$A$10:$A$84,C305,Accounts!$D$10:$D$84),0)</f>
        <v>0</v>
      </c>
      <c r="J305" s="30">
        <f>IF(H305&lt;&gt;"",ROUND(H305*(1-F305-I305),2),IF(SETUP!$C$10&lt;&gt;"Y",0,IF(SUMIF(Accounts!A$10:A$84,C305,Accounts!Q$10:Q$84)=1,0,ROUND((D305-E305)*(1-F305-I305)/SETUP!$C$13,2))))</f>
        <v>0</v>
      </c>
      <c r="K305" s="14" t="str">
        <f>IF(SUM(C305:H305)=0,"",IF(T305=0,LOOKUP(C305,Accounts!$A$10:$A$84,Accounts!$B$10:$B$84),"Error!  Invalid Account Number"))</f>
        <v/>
      </c>
      <c r="L305" s="30">
        <f t="shared" si="26"/>
        <v>0</v>
      </c>
      <c r="M305" s="152">
        <f t="shared" si="29"/>
        <v>0</v>
      </c>
      <c r="N305" s="43"/>
      <c r="O305" s="92"/>
      <c r="P305" s="150"/>
      <c r="Q305" s="156">
        <f t="shared" si="31"/>
        <v>0</v>
      </c>
      <c r="R305" s="161">
        <f t="shared" si="28"/>
        <v>0</v>
      </c>
      <c r="S305" s="15">
        <f>SUMIF(Accounts!A$10:A$84,C305,Accounts!A$10:A$84)</f>
        <v>0</v>
      </c>
      <c r="T305" s="15">
        <f t="shared" si="30"/>
        <v>0</v>
      </c>
      <c r="U305" s="15">
        <f t="shared" si="27"/>
        <v>0</v>
      </c>
    </row>
    <row r="306" spans="1:21">
      <c r="A306" s="56"/>
      <c r="B306" s="3"/>
      <c r="C306" s="216"/>
      <c r="D306" s="102"/>
      <c r="E306" s="102"/>
      <c r="F306" s="103"/>
      <c r="G306" s="131"/>
      <c r="H306" s="2"/>
      <c r="I306" s="107">
        <f>IF(F306="",SUMIF(Accounts!$A$10:$A$84,C306,Accounts!$D$10:$D$84),0)</f>
        <v>0</v>
      </c>
      <c r="J306" s="30">
        <f>IF(H306&lt;&gt;"",ROUND(H306*(1-F306-I306),2),IF(SETUP!$C$10&lt;&gt;"Y",0,IF(SUMIF(Accounts!A$10:A$84,C306,Accounts!Q$10:Q$84)=1,0,ROUND((D306-E306)*(1-F306-I306)/SETUP!$C$13,2))))</f>
        <v>0</v>
      </c>
      <c r="K306" s="14" t="str">
        <f>IF(SUM(C306:H306)=0,"",IF(T306=0,LOOKUP(C306,Accounts!$A$10:$A$84,Accounts!$B$10:$B$84),"Error!  Invalid Account Number"))</f>
        <v/>
      </c>
      <c r="L306" s="30">
        <f t="shared" si="26"/>
        <v>0</v>
      </c>
      <c r="M306" s="152">
        <f t="shared" si="29"/>
        <v>0</v>
      </c>
      <c r="N306" s="43"/>
      <c r="O306" s="92"/>
      <c r="P306" s="150"/>
      <c r="Q306" s="156">
        <f t="shared" si="31"/>
        <v>0</v>
      </c>
      <c r="R306" s="161">
        <f t="shared" si="28"/>
        <v>0</v>
      </c>
      <c r="S306" s="15">
        <f>SUMIF(Accounts!A$10:A$84,C306,Accounts!A$10:A$84)</f>
        <v>0</v>
      </c>
      <c r="T306" s="15">
        <f t="shared" si="30"/>
        <v>0</v>
      </c>
      <c r="U306" s="15">
        <f t="shared" si="27"/>
        <v>0</v>
      </c>
    </row>
    <row r="307" spans="1:21">
      <c r="A307" s="56"/>
      <c r="B307" s="3"/>
      <c r="C307" s="216"/>
      <c r="D307" s="102"/>
      <c r="E307" s="102"/>
      <c r="F307" s="103"/>
      <c r="G307" s="131"/>
      <c r="H307" s="2"/>
      <c r="I307" s="107">
        <f>IF(F307="",SUMIF(Accounts!$A$10:$A$84,C307,Accounts!$D$10:$D$84),0)</f>
        <v>0</v>
      </c>
      <c r="J307" s="30">
        <f>IF(H307&lt;&gt;"",ROUND(H307*(1-F307-I307),2),IF(SETUP!$C$10&lt;&gt;"Y",0,IF(SUMIF(Accounts!A$10:A$84,C307,Accounts!Q$10:Q$84)=1,0,ROUND((D307-E307)*(1-F307-I307)/SETUP!$C$13,2))))</f>
        <v>0</v>
      </c>
      <c r="K307" s="14" t="str">
        <f>IF(SUM(C307:H307)=0,"",IF(T307=0,LOOKUP(C307,Accounts!$A$10:$A$84,Accounts!$B$10:$B$84),"Error!  Invalid Account Number"))</f>
        <v/>
      </c>
      <c r="L307" s="30">
        <f t="shared" si="26"/>
        <v>0</v>
      </c>
      <c r="M307" s="152">
        <f t="shared" si="29"/>
        <v>0</v>
      </c>
      <c r="N307" s="43"/>
      <c r="O307" s="92"/>
      <c r="P307" s="150"/>
      <c r="Q307" s="156">
        <f t="shared" si="31"/>
        <v>0</v>
      </c>
      <c r="R307" s="161">
        <f t="shared" si="28"/>
        <v>0</v>
      </c>
      <c r="S307" s="15">
        <f>SUMIF(Accounts!A$10:A$84,C307,Accounts!A$10:A$84)</f>
        <v>0</v>
      </c>
      <c r="T307" s="15">
        <f t="shared" si="30"/>
        <v>0</v>
      </c>
      <c r="U307" s="15">
        <f t="shared" si="27"/>
        <v>0</v>
      </c>
    </row>
    <row r="308" spans="1:21">
      <c r="A308" s="56"/>
      <c r="B308" s="3"/>
      <c r="C308" s="216"/>
      <c r="D308" s="102"/>
      <c r="E308" s="102"/>
      <c r="F308" s="103"/>
      <c r="G308" s="131"/>
      <c r="H308" s="2"/>
      <c r="I308" s="107">
        <f>IF(F308="",SUMIF(Accounts!$A$10:$A$84,C308,Accounts!$D$10:$D$84),0)</f>
        <v>0</v>
      </c>
      <c r="J308" s="30">
        <f>IF(H308&lt;&gt;"",ROUND(H308*(1-F308-I308),2),IF(SETUP!$C$10&lt;&gt;"Y",0,IF(SUMIF(Accounts!A$10:A$84,C308,Accounts!Q$10:Q$84)=1,0,ROUND((D308-E308)*(1-F308-I308)/SETUP!$C$13,2))))</f>
        <v>0</v>
      </c>
      <c r="K308" s="14" t="str">
        <f>IF(SUM(C308:H308)=0,"",IF(T308=0,LOOKUP(C308,Accounts!$A$10:$A$84,Accounts!$B$10:$B$84),"Error!  Invalid Account Number"))</f>
        <v/>
      </c>
      <c r="L308" s="30">
        <f t="shared" si="26"/>
        <v>0</v>
      </c>
      <c r="M308" s="152">
        <f t="shared" si="29"/>
        <v>0</v>
      </c>
      <c r="N308" s="43"/>
      <c r="O308" s="92"/>
      <c r="P308" s="150"/>
      <c r="Q308" s="156">
        <f t="shared" si="31"/>
        <v>0</v>
      </c>
      <c r="R308" s="161">
        <f t="shared" si="28"/>
        <v>0</v>
      </c>
      <c r="S308" s="15">
        <f>SUMIF(Accounts!A$10:A$84,C308,Accounts!A$10:A$84)</f>
        <v>0</v>
      </c>
      <c r="T308" s="15">
        <f t="shared" si="30"/>
        <v>0</v>
      </c>
      <c r="U308" s="15">
        <f t="shared" si="27"/>
        <v>0</v>
      </c>
    </row>
    <row r="309" spans="1:21">
      <c r="A309" s="56"/>
      <c r="B309" s="3"/>
      <c r="C309" s="216"/>
      <c r="D309" s="102"/>
      <c r="E309" s="102"/>
      <c r="F309" s="103"/>
      <c r="G309" s="131"/>
      <c r="H309" s="2"/>
      <c r="I309" s="107">
        <f>IF(F309="",SUMIF(Accounts!$A$10:$A$84,C309,Accounts!$D$10:$D$84),0)</f>
        <v>0</v>
      </c>
      <c r="J309" s="30">
        <f>IF(H309&lt;&gt;"",ROUND(H309*(1-F309-I309),2),IF(SETUP!$C$10&lt;&gt;"Y",0,IF(SUMIF(Accounts!A$10:A$84,C309,Accounts!Q$10:Q$84)=1,0,ROUND((D309-E309)*(1-F309-I309)/SETUP!$C$13,2))))</f>
        <v>0</v>
      </c>
      <c r="K309" s="14" t="str">
        <f>IF(SUM(C309:H309)=0,"",IF(T309=0,LOOKUP(C309,Accounts!$A$10:$A$84,Accounts!$B$10:$B$84),"Error!  Invalid Account Number"))</f>
        <v/>
      </c>
      <c r="L309" s="30">
        <f t="shared" si="26"/>
        <v>0</v>
      </c>
      <c r="M309" s="152">
        <f t="shared" si="29"/>
        <v>0</v>
      </c>
      <c r="N309" s="43"/>
      <c r="O309" s="92"/>
      <c r="P309" s="150"/>
      <c r="Q309" s="156">
        <f t="shared" si="31"/>
        <v>0</v>
      </c>
      <c r="R309" s="161">
        <f t="shared" si="28"/>
        <v>0</v>
      </c>
      <c r="S309" s="15">
        <f>SUMIF(Accounts!A$10:A$84,C309,Accounts!A$10:A$84)</f>
        <v>0</v>
      </c>
      <c r="T309" s="15">
        <f t="shared" si="30"/>
        <v>0</v>
      </c>
      <c r="U309" s="15">
        <f t="shared" si="27"/>
        <v>0</v>
      </c>
    </row>
    <row r="310" spans="1:21">
      <c r="A310" s="56"/>
      <c r="B310" s="3"/>
      <c r="C310" s="216"/>
      <c r="D310" s="102"/>
      <c r="E310" s="102"/>
      <c r="F310" s="103"/>
      <c r="G310" s="131"/>
      <c r="H310" s="2"/>
      <c r="I310" s="107">
        <f>IF(F310="",SUMIF(Accounts!$A$10:$A$84,C310,Accounts!$D$10:$D$84),0)</f>
        <v>0</v>
      </c>
      <c r="J310" s="30">
        <f>IF(H310&lt;&gt;"",ROUND(H310*(1-F310-I310),2),IF(SETUP!$C$10&lt;&gt;"Y",0,IF(SUMIF(Accounts!A$10:A$84,C310,Accounts!Q$10:Q$84)=1,0,ROUND((D310-E310)*(1-F310-I310)/SETUP!$C$13,2))))</f>
        <v>0</v>
      </c>
      <c r="K310" s="14" t="str">
        <f>IF(SUM(C310:H310)=0,"",IF(T310=0,LOOKUP(C310,Accounts!$A$10:$A$84,Accounts!$B$10:$B$84),"Error!  Invalid Account Number"))</f>
        <v/>
      </c>
      <c r="L310" s="30">
        <f t="shared" si="26"/>
        <v>0</v>
      </c>
      <c r="M310" s="152">
        <f t="shared" si="29"/>
        <v>0</v>
      </c>
      <c r="N310" s="43"/>
      <c r="O310" s="92"/>
      <c r="P310" s="150"/>
      <c r="Q310" s="156">
        <f t="shared" si="31"/>
        <v>0</v>
      </c>
      <c r="R310" s="161">
        <f t="shared" si="28"/>
        <v>0</v>
      </c>
      <c r="S310" s="15">
        <f>SUMIF(Accounts!A$10:A$84,C310,Accounts!A$10:A$84)</f>
        <v>0</v>
      </c>
      <c r="T310" s="15">
        <f t="shared" si="30"/>
        <v>0</v>
      </c>
      <c r="U310" s="15">
        <f t="shared" si="27"/>
        <v>0</v>
      </c>
    </row>
    <row r="311" spans="1:21">
      <c r="A311" s="56"/>
      <c r="B311" s="3"/>
      <c r="C311" s="216"/>
      <c r="D311" s="102"/>
      <c r="E311" s="102"/>
      <c r="F311" s="103"/>
      <c r="G311" s="131"/>
      <c r="H311" s="2"/>
      <c r="I311" s="107">
        <f>IF(F311="",SUMIF(Accounts!$A$10:$A$84,C311,Accounts!$D$10:$D$84),0)</f>
        <v>0</v>
      </c>
      <c r="J311" s="30">
        <f>IF(H311&lt;&gt;"",ROUND(H311*(1-F311-I311),2),IF(SETUP!$C$10&lt;&gt;"Y",0,IF(SUMIF(Accounts!A$10:A$84,C311,Accounts!Q$10:Q$84)=1,0,ROUND((D311-E311)*(1-F311-I311)/SETUP!$C$13,2))))</f>
        <v>0</v>
      </c>
      <c r="K311" s="14" t="str">
        <f>IF(SUM(C311:H311)=0,"",IF(T311=0,LOOKUP(C311,Accounts!$A$10:$A$84,Accounts!$B$10:$B$84),"Error!  Invalid Account Number"))</f>
        <v/>
      </c>
      <c r="L311" s="30">
        <f t="shared" si="26"/>
        <v>0</v>
      </c>
      <c r="M311" s="152">
        <f t="shared" si="29"/>
        <v>0</v>
      </c>
      <c r="N311" s="43"/>
      <c r="O311" s="92"/>
      <c r="P311" s="150"/>
      <c r="Q311" s="156">
        <f t="shared" si="31"/>
        <v>0</v>
      </c>
      <c r="R311" s="161">
        <f t="shared" si="28"/>
        <v>0</v>
      </c>
      <c r="S311" s="15">
        <f>SUMIF(Accounts!A$10:A$84,C311,Accounts!A$10:A$84)</f>
        <v>0</v>
      </c>
      <c r="T311" s="15">
        <f t="shared" si="30"/>
        <v>0</v>
      </c>
      <c r="U311" s="15">
        <f t="shared" si="27"/>
        <v>0</v>
      </c>
    </row>
    <row r="312" spans="1:21">
      <c r="A312" s="56"/>
      <c r="B312" s="3"/>
      <c r="C312" s="216"/>
      <c r="D312" s="102"/>
      <c r="E312" s="102"/>
      <c r="F312" s="103"/>
      <c r="G312" s="131"/>
      <c r="H312" s="2"/>
      <c r="I312" s="107">
        <f>IF(F312="",SUMIF(Accounts!$A$10:$A$84,C312,Accounts!$D$10:$D$84),0)</f>
        <v>0</v>
      </c>
      <c r="J312" s="30">
        <f>IF(H312&lt;&gt;"",ROUND(H312*(1-F312-I312),2),IF(SETUP!$C$10&lt;&gt;"Y",0,IF(SUMIF(Accounts!A$10:A$84,C312,Accounts!Q$10:Q$84)=1,0,ROUND((D312-E312)*(1-F312-I312)/SETUP!$C$13,2))))</f>
        <v>0</v>
      </c>
      <c r="K312" s="14" t="str">
        <f>IF(SUM(C312:H312)=0,"",IF(T312=0,LOOKUP(C312,Accounts!$A$10:$A$84,Accounts!$B$10:$B$84),"Error!  Invalid Account Number"))</f>
        <v/>
      </c>
      <c r="L312" s="30">
        <f t="shared" si="26"/>
        <v>0</v>
      </c>
      <c r="M312" s="152">
        <f t="shared" si="29"/>
        <v>0</v>
      </c>
      <c r="N312" s="43"/>
      <c r="O312" s="92"/>
      <c r="P312" s="150"/>
      <c r="Q312" s="156">
        <f t="shared" si="31"/>
        <v>0</v>
      </c>
      <c r="R312" s="161">
        <f t="shared" si="28"/>
        <v>0</v>
      </c>
      <c r="S312" s="15">
        <f>SUMIF(Accounts!A$10:A$84,C312,Accounts!A$10:A$84)</f>
        <v>0</v>
      </c>
      <c r="T312" s="15">
        <f t="shared" si="30"/>
        <v>0</v>
      </c>
      <c r="U312" s="15">
        <f t="shared" si="27"/>
        <v>0</v>
      </c>
    </row>
    <row r="313" spans="1:21">
      <c r="A313" s="56"/>
      <c r="B313" s="3"/>
      <c r="C313" s="216"/>
      <c r="D313" s="102"/>
      <c r="E313" s="102"/>
      <c r="F313" s="103"/>
      <c r="G313" s="131"/>
      <c r="H313" s="2"/>
      <c r="I313" s="107">
        <f>IF(F313="",SUMIF(Accounts!$A$10:$A$84,C313,Accounts!$D$10:$D$84),0)</f>
        <v>0</v>
      </c>
      <c r="J313" s="30">
        <f>IF(H313&lt;&gt;"",ROUND(H313*(1-F313-I313),2),IF(SETUP!$C$10&lt;&gt;"Y",0,IF(SUMIF(Accounts!A$10:A$84,C313,Accounts!Q$10:Q$84)=1,0,ROUND((D313-E313)*(1-F313-I313)/SETUP!$C$13,2))))</f>
        <v>0</v>
      </c>
      <c r="K313" s="14" t="str">
        <f>IF(SUM(C313:H313)=0,"",IF(T313=0,LOOKUP(C313,Accounts!$A$10:$A$84,Accounts!$B$10:$B$84),"Error!  Invalid Account Number"))</f>
        <v/>
      </c>
      <c r="L313" s="30">
        <f t="shared" si="26"/>
        <v>0</v>
      </c>
      <c r="M313" s="152">
        <f t="shared" si="29"/>
        <v>0</v>
      </c>
      <c r="N313" s="43"/>
      <c r="O313" s="92"/>
      <c r="P313" s="150"/>
      <c r="Q313" s="156">
        <f t="shared" si="31"/>
        <v>0</v>
      </c>
      <c r="R313" s="161">
        <f t="shared" si="28"/>
        <v>0</v>
      </c>
      <c r="S313" s="15">
        <f>SUMIF(Accounts!A$10:A$84,C313,Accounts!A$10:A$84)</f>
        <v>0</v>
      </c>
      <c r="T313" s="15">
        <f t="shared" si="30"/>
        <v>0</v>
      </c>
      <c r="U313" s="15">
        <f t="shared" si="27"/>
        <v>0</v>
      </c>
    </row>
    <row r="314" spans="1:21">
      <c r="A314" s="56"/>
      <c r="B314" s="3"/>
      <c r="C314" s="216"/>
      <c r="D314" s="102"/>
      <c r="E314" s="102"/>
      <c r="F314" s="103"/>
      <c r="G314" s="131"/>
      <c r="H314" s="2"/>
      <c r="I314" s="107">
        <f>IF(F314="",SUMIF(Accounts!$A$10:$A$84,C314,Accounts!$D$10:$D$84),0)</f>
        <v>0</v>
      </c>
      <c r="J314" s="30">
        <f>IF(H314&lt;&gt;"",ROUND(H314*(1-F314-I314),2),IF(SETUP!$C$10&lt;&gt;"Y",0,IF(SUMIF(Accounts!A$10:A$84,C314,Accounts!Q$10:Q$84)=1,0,ROUND((D314-E314)*(1-F314-I314)/SETUP!$C$13,2))))</f>
        <v>0</v>
      </c>
      <c r="K314" s="14" t="str">
        <f>IF(SUM(C314:H314)=0,"",IF(T314=0,LOOKUP(C314,Accounts!$A$10:$A$84,Accounts!$B$10:$B$84),"Error!  Invalid Account Number"))</f>
        <v/>
      </c>
      <c r="L314" s="30">
        <f t="shared" si="26"/>
        <v>0</v>
      </c>
      <c r="M314" s="152">
        <f t="shared" si="29"/>
        <v>0</v>
      </c>
      <c r="N314" s="43"/>
      <c r="O314" s="92"/>
      <c r="P314" s="150"/>
      <c r="Q314" s="156">
        <f t="shared" si="31"/>
        <v>0</v>
      </c>
      <c r="R314" s="161">
        <f t="shared" si="28"/>
        <v>0</v>
      </c>
      <c r="S314" s="15">
        <f>SUMIF(Accounts!A$10:A$84,C314,Accounts!A$10:A$84)</f>
        <v>0</v>
      </c>
      <c r="T314" s="15">
        <f t="shared" si="30"/>
        <v>0</v>
      </c>
      <c r="U314" s="15">
        <f t="shared" si="27"/>
        <v>0</v>
      </c>
    </row>
    <row r="315" spans="1:21">
      <c r="A315" s="56"/>
      <c r="B315" s="3"/>
      <c r="C315" s="216"/>
      <c r="D315" s="102"/>
      <c r="E315" s="102"/>
      <c r="F315" s="103"/>
      <c r="G315" s="131"/>
      <c r="H315" s="2"/>
      <c r="I315" s="107">
        <f>IF(F315="",SUMIF(Accounts!$A$10:$A$84,C315,Accounts!$D$10:$D$84),0)</f>
        <v>0</v>
      </c>
      <c r="J315" s="30">
        <f>IF(H315&lt;&gt;"",ROUND(H315*(1-F315-I315),2),IF(SETUP!$C$10&lt;&gt;"Y",0,IF(SUMIF(Accounts!A$10:A$84,C315,Accounts!Q$10:Q$84)=1,0,ROUND((D315-E315)*(1-F315-I315)/SETUP!$C$13,2))))</f>
        <v>0</v>
      </c>
      <c r="K315" s="14" t="str">
        <f>IF(SUM(C315:H315)=0,"",IF(T315=0,LOOKUP(C315,Accounts!$A$10:$A$84,Accounts!$B$10:$B$84),"Error!  Invalid Account Number"))</f>
        <v/>
      </c>
      <c r="L315" s="30">
        <f t="shared" si="26"/>
        <v>0</v>
      </c>
      <c r="M315" s="152">
        <f t="shared" si="29"/>
        <v>0</v>
      </c>
      <c r="N315" s="43"/>
      <c r="O315" s="92"/>
      <c r="P315" s="150"/>
      <c r="Q315" s="156">
        <f t="shared" si="31"/>
        <v>0</v>
      </c>
      <c r="R315" s="161">
        <f t="shared" si="28"/>
        <v>0</v>
      </c>
      <c r="S315" s="15">
        <f>SUMIF(Accounts!A$10:A$84,C315,Accounts!A$10:A$84)</f>
        <v>0</v>
      </c>
      <c r="T315" s="15">
        <f t="shared" si="30"/>
        <v>0</v>
      </c>
      <c r="U315" s="15">
        <f t="shared" si="27"/>
        <v>0</v>
      </c>
    </row>
    <row r="316" spans="1:21">
      <c r="A316" s="56"/>
      <c r="B316" s="3"/>
      <c r="C316" s="216"/>
      <c r="D316" s="102"/>
      <c r="E316" s="102"/>
      <c r="F316" s="103"/>
      <c r="G316" s="131"/>
      <c r="H316" s="2"/>
      <c r="I316" s="107">
        <f>IF(F316="",SUMIF(Accounts!$A$10:$A$84,C316,Accounts!$D$10:$D$84),0)</f>
        <v>0</v>
      </c>
      <c r="J316" s="30">
        <f>IF(H316&lt;&gt;"",ROUND(H316*(1-F316-I316),2),IF(SETUP!$C$10&lt;&gt;"Y",0,IF(SUMIF(Accounts!A$10:A$84,C316,Accounts!Q$10:Q$84)=1,0,ROUND((D316-E316)*(1-F316-I316)/SETUP!$C$13,2))))</f>
        <v>0</v>
      </c>
      <c r="K316" s="14" t="str">
        <f>IF(SUM(C316:H316)=0,"",IF(T316=0,LOOKUP(C316,Accounts!$A$10:$A$84,Accounts!$B$10:$B$84),"Error!  Invalid Account Number"))</f>
        <v/>
      </c>
      <c r="L316" s="30">
        <f t="shared" si="26"/>
        <v>0</v>
      </c>
      <c r="M316" s="152">
        <f t="shared" si="29"/>
        <v>0</v>
      </c>
      <c r="N316" s="43"/>
      <c r="O316" s="92"/>
      <c r="P316" s="150"/>
      <c r="Q316" s="156">
        <f t="shared" si="31"/>
        <v>0</v>
      </c>
      <c r="R316" s="161">
        <f t="shared" si="28"/>
        <v>0</v>
      </c>
      <c r="S316" s="15">
        <f>SUMIF(Accounts!A$10:A$84,C316,Accounts!A$10:A$84)</f>
        <v>0</v>
      </c>
      <c r="T316" s="15">
        <f t="shared" si="30"/>
        <v>0</v>
      </c>
      <c r="U316" s="15">
        <f t="shared" si="27"/>
        <v>0</v>
      </c>
    </row>
    <row r="317" spans="1:21">
      <c r="A317" s="56"/>
      <c r="B317" s="3"/>
      <c r="C317" s="216"/>
      <c r="D317" s="102"/>
      <c r="E317" s="102"/>
      <c r="F317" s="103"/>
      <c r="G317" s="131"/>
      <c r="H317" s="2"/>
      <c r="I317" s="107">
        <f>IF(F317="",SUMIF(Accounts!$A$10:$A$84,C317,Accounts!$D$10:$D$84),0)</f>
        <v>0</v>
      </c>
      <c r="J317" s="30">
        <f>IF(H317&lt;&gt;"",ROUND(H317*(1-F317-I317),2),IF(SETUP!$C$10&lt;&gt;"Y",0,IF(SUMIF(Accounts!A$10:A$84,C317,Accounts!Q$10:Q$84)=1,0,ROUND((D317-E317)*(1-F317-I317)/SETUP!$C$13,2))))</f>
        <v>0</v>
      </c>
      <c r="K317" s="14" t="str">
        <f>IF(SUM(C317:H317)=0,"",IF(T317=0,LOOKUP(C317,Accounts!$A$10:$A$84,Accounts!$B$10:$B$84),"Error!  Invalid Account Number"))</f>
        <v/>
      </c>
      <c r="L317" s="30">
        <f t="shared" si="26"/>
        <v>0</v>
      </c>
      <c r="M317" s="152">
        <f t="shared" si="29"/>
        <v>0</v>
      </c>
      <c r="N317" s="43"/>
      <c r="O317" s="92"/>
      <c r="P317" s="150"/>
      <c r="Q317" s="156">
        <f t="shared" si="31"/>
        <v>0</v>
      </c>
      <c r="R317" s="161">
        <f t="shared" si="28"/>
        <v>0</v>
      </c>
      <c r="S317" s="15">
        <f>SUMIF(Accounts!A$10:A$84,C317,Accounts!A$10:A$84)</f>
        <v>0</v>
      </c>
      <c r="T317" s="15">
        <f t="shared" si="30"/>
        <v>0</v>
      </c>
      <c r="U317" s="15">
        <f t="shared" si="27"/>
        <v>0</v>
      </c>
    </row>
    <row r="318" spans="1:21">
      <c r="A318" s="56"/>
      <c r="B318" s="3"/>
      <c r="C318" s="216"/>
      <c r="D318" s="102"/>
      <c r="E318" s="102"/>
      <c r="F318" s="103"/>
      <c r="G318" s="131"/>
      <c r="H318" s="2"/>
      <c r="I318" s="107">
        <f>IF(F318="",SUMIF(Accounts!$A$10:$A$84,C318,Accounts!$D$10:$D$84),0)</f>
        <v>0</v>
      </c>
      <c r="J318" s="30">
        <f>IF(H318&lt;&gt;"",ROUND(H318*(1-F318-I318),2),IF(SETUP!$C$10&lt;&gt;"Y",0,IF(SUMIF(Accounts!A$10:A$84,C318,Accounts!Q$10:Q$84)=1,0,ROUND((D318-E318)*(1-F318-I318)/SETUP!$C$13,2))))</f>
        <v>0</v>
      </c>
      <c r="K318" s="14" t="str">
        <f>IF(SUM(C318:H318)=0,"",IF(T318=0,LOOKUP(C318,Accounts!$A$10:$A$84,Accounts!$B$10:$B$84),"Error!  Invalid Account Number"))</f>
        <v/>
      </c>
      <c r="L318" s="30">
        <f t="shared" si="26"/>
        <v>0</v>
      </c>
      <c r="M318" s="152">
        <f t="shared" si="29"/>
        <v>0</v>
      </c>
      <c r="N318" s="43"/>
      <c r="O318" s="92"/>
      <c r="P318" s="150"/>
      <c r="Q318" s="156">
        <f t="shared" si="31"/>
        <v>0</v>
      </c>
      <c r="R318" s="161">
        <f t="shared" si="28"/>
        <v>0</v>
      </c>
      <c r="S318" s="15">
        <f>SUMIF(Accounts!A$10:A$84,C318,Accounts!A$10:A$84)</f>
        <v>0</v>
      </c>
      <c r="T318" s="15">
        <f t="shared" si="30"/>
        <v>0</v>
      </c>
      <c r="U318" s="15">
        <f t="shared" si="27"/>
        <v>0</v>
      </c>
    </row>
    <row r="319" spans="1:21">
      <c r="A319" s="56"/>
      <c r="B319" s="3"/>
      <c r="C319" s="216"/>
      <c r="D319" s="102"/>
      <c r="E319" s="102"/>
      <c r="F319" s="103"/>
      <c r="G319" s="131"/>
      <c r="H319" s="2"/>
      <c r="I319" s="107">
        <f>IF(F319="",SUMIF(Accounts!$A$10:$A$84,C319,Accounts!$D$10:$D$84),0)</f>
        <v>0</v>
      </c>
      <c r="J319" s="30">
        <f>IF(H319&lt;&gt;"",ROUND(H319*(1-F319-I319),2),IF(SETUP!$C$10&lt;&gt;"Y",0,IF(SUMIF(Accounts!A$10:A$84,C319,Accounts!Q$10:Q$84)=1,0,ROUND((D319-E319)*(1-F319-I319)/SETUP!$C$13,2))))</f>
        <v>0</v>
      </c>
      <c r="K319" s="14" t="str">
        <f>IF(SUM(C319:H319)=0,"",IF(T319=0,LOOKUP(C319,Accounts!$A$10:$A$84,Accounts!$B$10:$B$84),"Error!  Invalid Account Number"))</f>
        <v/>
      </c>
      <c r="L319" s="30">
        <f t="shared" si="26"/>
        <v>0</v>
      </c>
      <c r="M319" s="152">
        <f t="shared" si="29"/>
        <v>0</v>
      </c>
      <c r="N319" s="43"/>
      <c r="O319" s="92"/>
      <c r="P319" s="150"/>
      <c r="Q319" s="156">
        <f t="shared" si="31"/>
        <v>0</v>
      </c>
      <c r="R319" s="161">
        <f t="shared" si="28"/>
        <v>0</v>
      </c>
      <c r="S319" s="15">
        <f>SUMIF(Accounts!A$10:A$84,C319,Accounts!A$10:A$84)</f>
        <v>0</v>
      </c>
      <c r="T319" s="15">
        <f t="shared" si="30"/>
        <v>0</v>
      </c>
      <c r="U319" s="15">
        <f t="shared" si="27"/>
        <v>0</v>
      </c>
    </row>
    <row r="320" spans="1:21">
      <c r="A320" s="56"/>
      <c r="B320" s="3"/>
      <c r="C320" s="216"/>
      <c r="D320" s="102"/>
      <c r="E320" s="102"/>
      <c r="F320" s="103"/>
      <c r="G320" s="131"/>
      <c r="H320" s="2"/>
      <c r="I320" s="107">
        <f>IF(F320="",SUMIF(Accounts!$A$10:$A$84,C320,Accounts!$D$10:$D$84),0)</f>
        <v>0</v>
      </c>
      <c r="J320" s="30">
        <f>IF(H320&lt;&gt;"",ROUND(H320*(1-F320-I320),2),IF(SETUP!$C$10&lt;&gt;"Y",0,IF(SUMIF(Accounts!A$10:A$84,C320,Accounts!Q$10:Q$84)=1,0,ROUND((D320-E320)*(1-F320-I320)/SETUP!$C$13,2))))</f>
        <v>0</v>
      </c>
      <c r="K320" s="14" t="str">
        <f>IF(SUM(C320:H320)=0,"",IF(T320=0,LOOKUP(C320,Accounts!$A$10:$A$84,Accounts!$B$10:$B$84),"Error!  Invalid Account Number"))</f>
        <v/>
      </c>
      <c r="L320" s="30">
        <f t="shared" si="26"/>
        <v>0</v>
      </c>
      <c r="M320" s="152">
        <f t="shared" si="29"/>
        <v>0</v>
      </c>
      <c r="N320" s="43"/>
      <c r="O320" s="92"/>
      <c r="P320" s="150"/>
      <c r="Q320" s="156">
        <f t="shared" si="31"/>
        <v>0</v>
      </c>
      <c r="R320" s="161">
        <f t="shared" si="28"/>
        <v>0</v>
      </c>
      <c r="S320" s="15">
        <f>SUMIF(Accounts!A$10:A$84,C320,Accounts!A$10:A$84)</f>
        <v>0</v>
      </c>
      <c r="T320" s="15">
        <f t="shared" si="30"/>
        <v>0</v>
      </c>
      <c r="U320" s="15">
        <f t="shared" si="27"/>
        <v>0</v>
      </c>
    </row>
    <row r="321" spans="1:21">
      <c r="A321" s="56"/>
      <c r="B321" s="3"/>
      <c r="C321" s="216"/>
      <c r="D321" s="102"/>
      <c r="E321" s="102"/>
      <c r="F321" s="103"/>
      <c r="G321" s="131"/>
      <c r="H321" s="2"/>
      <c r="I321" s="107">
        <f>IF(F321="",SUMIF(Accounts!$A$10:$A$84,C321,Accounts!$D$10:$D$84),0)</f>
        <v>0</v>
      </c>
      <c r="J321" s="30">
        <f>IF(H321&lt;&gt;"",ROUND(H321*(1-F321-I321),2),IF(SETUP!$C$10&lt;&gt;"Y",0,IF(SUMIF(Accounts!A$10:A$84,C321,Accounts!Q$10:Q$84)=1,0,ROUND((D321-E321)*(1-F321-I321)/SETUP!$C$13,2))))</f>
        <v>0</v>
      </c>
      <c r="K321" s="14" t="str">
        <f>IF(SUM(C321:H321)=0,"",IF(T321=0,LOOKUP(C321,Accounts!$A$10:$A$84,Accounts!$B$10:$B$84),"Error!  Invalid Account Number"))</f>
        <v/>
      </c>
      <c r="L321" s="30">
        <f t="shared" si="26"/>
        <v>0</v>
      </c>
      <c r="M321" s="152">
        <f t="shared" si="29"/>
        <v>0</v>
      </c>
      <c r="N321" s="43"/>
      <c r="O321" s="92"/>
      <c r="P321" s="150"/>
      <c r="Q321" s="156">
        <f t="shared" si="31"/>
        <v>0</v>
      </c>
      <c r="R321" s="161">
        <f t="shared" si="28"/>
        <v>0</v>
      </c>
      <c r="S321" s="15">
        <f>SUMIF(Accounts!A$10:A$84,C321,Accounts!A$10:A$84)</f>
        <v>0</v>
      </c>
      <c r="T321" s="15">
        <f t="shared" si="30"/>
        <v>0</v>
      </c>
      <c r="U321" s="15">
        <f t="shared" si="27"/>
        <v>0</v>
      </c>
    </row>
    <row r="322" spans="1:21">
      <c r="A322" s="56"/>
      <c r="B322" s="3"/>
      <c r="C322" s="216"/>
      <c r="D322" s="102"/>
      <c r="E322" s="102"/>
      <c r="F322" s="103"/>
      <c r="G322" s="131"/>
      <c r="H322" s="2"/>
      <c r="I322" s="107">
        <f>IF(F322="",SUMIF(Accounts!$A$10:$A$84,C322,Accounts!$D$10:$D$84),0)</f>
        <v>0</v>
      </c>
      <c r="J322" s="30">
        <f>IF(H322&lt;&gt;"",ROUND(H322*(1-F322-I322),2),IF(SETUP!$C$10&lt;&gt;"Y",0,IF(SUMIF(Accounts!A$10:A$84,C322,Accounts!Q$10:Q$84)=1,0,ROUND((D322-E322)*(1-F322-I322)/SETUP!$C$13,2))))</f>
        <v>0</v>
      </c>
      <c r="K322" s="14" t="str">
        <f>IF(SUM(C322:H322)=0,"",IF(T322=0,LOOKUP(C322,Accounts!$A$10:$A$84,Accounts!$B$10:$B$84),"Error!  Invalid Account Number"))</f>
        <v/>
      </c>
      <c r="L322" s="30">
        <f t="shared" si="26"/>
        <v>0</v>
      </c>
      <c r="M322" s="152">
        <f t="shared" si="29"/>
        <v>0</v>
      </c>
      <c r="N322" s="43"/>
      <c r="O322" s="92"/>
      <c r="P322" s="150"/>
      <c r="Q322" s="156">
        <f t="shared" si="31"/>
        <v>0</v>
      </c>
      <c r="R322" s="161">
        <f t="shared" si="28"/>
        <v>0</v>
      </c>
      <c r="S322" s="15">
        <f>SUMIF(Accounts!A$10:A$84,C322,Accounts!A$10:A$84)</f>
        <v>0</v>
      </c>
      <c r="T322" s="15">
        <f t="shared" si="30"/>
        <v>0</v>
      </c>
      <c r="U322" s="15">
        <f t="shared" si="27"/>
        <v>0</v>
      </c>
    </row>
    <row r="323" spans="1:21">
      <c r="A323" s="56"/>
      <c r="B323" s="3"/>
      <c r="C323" s="216"/>
      <c r="D323" s="102"/>
      <c r="E323" s="102"/>
      <c r="F323" s="103"/>
      <c r="G323" s="131"/>
      <c r="H323" s="2"/>
      <c r="I323" s="107">
        <f>IF(F323="",SUMIF(Accounts!$A$10:$A$84,C323,Accounts!$D$10:$D$84),0)</f>
        <v>0</v>
      </c>
      <c r="J323" s="30">
        <f>IF(H323&lt;&gt;"",ROUND(H323*(1-F323-I323),2),IF(SETUP!$C$10&lt;&gt;"Y",0,IF(SUMIF(Accounts!A$10:A$84,C323,Accounts!Q$10:Q$84)=1,0,ROUND((D323-E323)*(1-F323-I323)/SETUP!$C$13,2))))</f>
        <v>0</v>
      </c>
      <c r="K323" s="14" t="str">
        <f>IF(SUM(C323:H323)=0,"",IF(T323=0,LOOKUP(C323,Accounts!$A$10:$A$84,Accounts!$B$10:$B$84),"Error!  Invalid Account Number"))</f>
        <v/>
      </c>
      <c r="L323" s="30">
        <f t="shared" si="26"/>
        <v>0</v>
      </c>
      <c r="M323" s="152">
        <f t="shared" si="29"/>
        <v>0</v>
      </c>
      <c r="N323" s="43"/>
      <c r="O323" s="92"/>
      <c r="P323" s="150"/>
      <c r="Q323" s="156">
        <f t="shared" si="31"/>
        <v>0</v>
      </c>
      <c r="R323" s="161">
        <f t="shared" si="28"/>
        <v>0</v>
      </c>
      <c r="S323" s="15">
        <f>SUMIF(Accounts!A$10:A$84,C323,Accounts!A$10:A$84)</f>
        <v>0</v>
      </c>
      <c r="T323" s="15">
        <f t="shared" si="30"/>
        <v>0</v>
      </c>
      <c r="U323" s="15">
        <f t="shared" si="27"/>
        <v>0</v>
      </c>
    </row>
    <row r="324" spans="1:21">
      <c r="A324" s="56"/>
      <c r="B324" s="3"/>
      <c r="C324" s="216"/>
      <c r="D324" s="102"/>
      <c r="E324" s="102"/>
      <c r="F324" s="103"/>
      <c r="G324" s="131"/>
      <c r="H324" s="2"/>
      <c r="I324" s="107">
        <f>IF(F324="",SUMIF(Accounts!$A$10:$A$84,C324,Accounts!$D$10:$D$84),0)</f>
        <v>0</v>
      </c>
      <c r="J324" s="30">
        <f>IF(H324&lt;&gt;"",ROUND(H324*(1-F324-I324),2),IF(SETUP!$C$10&lt;&gt;"Y",0,IF(SUMIF(Accounts!A$10:A$84,C324,Accounts!Q$10:Q$84)=1,0,ROUND((D324-E324)*(1-F324-I324)/SETUP!$C$13,2))))</f>
        <v>0</v>
      </c>
      <c r="K324" s="14" t="str">
        <f>IF(SUM(C324:H324)=0,"",IF(T324=0,LOOKUP(C324,Accounts!$A$10:$A$84,Accounts!$B$10:$B$84),"Error!  Invalid Account Number"))</f>
        <v/>
      </c>
      <c r="L324" s="30">
        <f t="shared" si="26"/>
        <v>0</v>
      </c>
      <c r="M324" s="152">
        <f t="shared" si="29"/>
        <v>0</v>
      </c>
      <c r="N324" s="43"/>
      <c r="O324" s="92"/>
      <c r="P324" s="150"/>
      <c r="Q324" s="156">
        <f t="shared" si="31"/>
        <v>0</v>
      </c>
      <c r="R324" s="161">
        <f t="shared" si="28"/>
        <v>0</v>
      </c>
      <c r="S324" s="15">
        <f>SUMIF(Accounts!A$10:A$84,C324,Accounts!A$10:A$84)</f>
        <v>0</v>
      </c>
      <c r="T324" s="15">
        <f t="shared" si="30"/>
        <v>0</v>
      </c>
      <c r="U324" s="15">
        <f t="shared" si="27"/>
        <v>0</v>
      </c>
    </row>
    <row r="325" spans="1:21">
      <c r="A325" s="56"/>
      <c r="B325" s="3"/>
      <c r="C325" s="216"/>
      <c r="D325" s="102"/>
      <c r="E325" s="102"/>
      <c r="F325" s="103"/>
      <c r="G325" s="131"/>
      <c r="H325" s="2"/>
      <c r="I325" s="107">
        <f>IF(F325="",SUMIF(Accounts!$A$10:$A$84,C325,Accounts!$D$10:$D$84),0)</f>
        <v>0</v>
      </c>
      <c r="J325" s="30">
        <f>IF(H325&lt;&gt;"",ROUND(H325*(1-F325-I325),2),IF(SETUP!$C$10&lt;&gt;"Y",0,IF(SUMIF(Accounts!A$10:A$84,C325,Accounts!Q$10:Q$84)=1,0,ROUND((D325-E325)*(1-F325-I325)/SETUP!$C$13,2))))</f>
        <v>0</v>
      </c>
      <c r="K325" s="14" t="str">
        <f>IF(SUM(C325:H325)=0,"",IF(T325=0,LOOKUP(C325,Accounts!$A$10:$A$84,Accounts!$B$10:$B$84),"Error!  Invalid Account Number"))</f>
        <v/>
      </c>
      <c r="L325" s="30">
        <f t="shared" si="26"/>
        <v>0</v>
      </c>
      <c r="M325" s="152">
        <f t="shared" si="29"/>
        <v>0</v>
      </c>
      <c r="N325" s="43"/>
      <c r="O325" s="92"/>
      <c r="P325" s="150"/>
      <c r="Q325" s="156">
        <f t="shared" si="31"/>
        <v>0</v>
      </c>
      <c r="R325" s="161">
        <f t="shared" si="28"/>
        <v>0</v>
      </c>
      <c r="S325" s="15">
        <f>SUMIF(Accounts!A$10:A$84,C325,Accounts!A$10:A$84)</f>
        <v>0</v>
      </c>
      <c r="T325" s="15">
        <f t="shared" si="30"/>
        <v>0</v>
      </c>
      <c r="U325" s="15">
        <f t="shared" si="27"/>
        <v>0</v>
      </c>
    </row>
    <row r="326" spans="1:21">
      <c r="A326" s="56"/>
      <c r="B326" s="3"/>
      <c r="C326" s="216"/>
      <c r="D326" s="102"/>
      <c r="E326" s="102"/>
      <c r="F326" s="103"/>
      <c r="G326" s="131"/>
      <c r="H326" s="2"/>
      <c r="I326" s="107">
        <f>IF(F326="",SUMIF(Accounts!$A$10:$A$84,C326,Accounts!$D$10:$D$84),0)</f>
        <v>0</v>
      </c>
      <c r="J326" s="30">
        <f>IF(H326&lt;&gt;"",ROUND(H326*(1-F326-I326),2),IF(SETUP!$C$10&lt;&gt;"Y",0,IF(SUMIF(Accounts!A$10:A$84,C326,Accounts!Q$10:Q$84)=1,0,ROUND((D326-E326)*(1-F326-I326)/SETUP!$C$13,2))))</f>
        <v>0</v>
      </c>
      <c r="K326" s="14" t="str">
        <f>IF(SUM(C326:H326)=0,"",IF(T326=0,LOOKUP(C326,Accounts!$A$10:$A$84,Accounts!$B$10:$B$84),"Error!  Invalid Account Number"))</f>
        <v/>
      </c>
      <c r="L326" s="30">
        <f t="shared" si="26"/>
        <v>0</v>
      </c>
      <c r="M326" s="152">
        <f t="shared" si="29"/>
        <v>0</v>
      </c>
      <c r="N326" s="43"/>
      <c r="O326" s="92"/>
      <c r="P326" s="150"/>
      <c r="Q326" s="156">
        <f t="shared" si="31"/>
        <v>0</v>
      </c>
      <c r="R326" s="161">
        <f t="shared" si="28"/>
        <v>0</v>
      </c>
      <c r="S326" s="15">
        <f>SUMIF(Accounts!A$10:A$84,C326,Accounts!A$10:A$84)</f>
        <v>0</v>
      </c>
      <c r="T326" s="15">
        <f t="shared" si="30"/>
        <v>0</v>
      </c>
      <c r="U326" s="15">
        <f t="shared" si="27"/>
        <v>0</v>
      </c>
    </row>
    <row r="327" spans="1:21">
      <c r="A327" s="56"/>
      <c r="B327" s="3"/>
      <c r="C327" s="216"/>
      <c r="D327" s="102"/>
      <c r="E327" s="102"/>
      <c r="F327" s="103"/>
      <c r="G327" s="131"/>
      <c r="H327" s="2"/>
      <c r="I327" s="107">
        <f>IF(F327="",SUMIF(Accounts!$A$10:$A$84,C327,Accounts!$D$10:$D$84),0)</f>
        <v>0</v>
      </c>
      <c r="J327" s="30">
        <f>IF(H327&lt;&gt;"",ROUND(H327*(1-F327-I327),2),IF(SETUP!$C$10&lt;&gt;"Y",0,IF(SUMIF(Accounts!A$10:A$84,C327,Accounts!Q$10:Q$84)=1,0,ROUND((D327-E327)*(1-F327-I327)/SETUP!$C$13,2))))</f>
        <v>0</v>
      </c>
      <c r="K327" s="14" t="str">
        <f>IF(SUM(C327:H327)=0,"",IF(T327=0,LOOKUP(C327,Accounts!$A$10:$A$84,Accounts!$B$10:$B$84),"Error!  Invalid Account Number"))</f>
        <v/>
      </c>
      <c r="L327" s="30">
        <f t="shared" si="26"/>
        <v>0</v>
      </c>
      <c r="M327" s="152">
        <f t="shared" si="29"/>
        <v>0</v>
      </c>
      <c r="N327" s="43"/>
      <c r="O327" s="92"/>
      <c r="P327" s="150"/>
      <c r="Q327" s="156">
        <f t="shared" si="31"/>
        <v>0</v>
      </c>
      <c r="R327" s="161">
        <f t="shared" si="28"/>
        <v>0</v>
      </c>
      <c r="S327" s="15">
        <f>SUMIF(Accounts!A$10:A$84,C327,Accounts!A$10:A$84)</f>
        <v>0</v>
      </c>
      <c r="T327" s="15">
        <f t="shared" si="30"/>
        <v>0</v>
      </c>
      <c r="U327" s="15">
        <f t="shared" si="27"/>
        <v>0</v>
      </c>
    </row>
    <row r="328" spans="1:21">
      <c r="A328" s="56"/>
      <c r="B328" s="3"/>
      <c r="C328" s="216"/>
      <c r="D328" s="102"/>
      <c r="E328" s="102"/>
      <c r="F328" s="103"/>
      <c r="G328" s="131"/>
      <c r="H328" s="2"/>
      <c r="I328" s="107">
        <f>IF(F328="",SUMIF(Accounts!$A$10:$A$84,C328,Accounts!$D$10:$D$84),0)</f>
        <v>0</v>
      </c>
      <c r="J328" s="30">
        <f>IF(H328&lt;&gt;"",ROUND(H328*(1-F328-I328),2),IF(SETUP!$C$10&lt;&gt;"Y",0,IF(SUMIF(Accounts!A$10:A$84,C328,Accounts!Q$10:Q$84)=1,0,ROUND((D328-E328)*(1-F328-I328)/SETUP!$C$13,2))))</f>
        <v>0</v>
      </c>
      <c r="K328" s="14" t="str">
        <f>IF(SUM(C328:H328)=0,"",IF(T328=0,LOOKUP(C328,Accounts!$A$10:$A$84,Accounts!$B$10:$B$84),"Error!  Invalid Account Number"))</f>
        <v/>
      </c>
      <c r="L328" s="30">
        <f t="shared" ref="L328:L391" si="32">D328-E328-J328-M328</f>
        <v>0</v>
      </c>
      <c r="M328" s="152">
        <f t="shared" si="29"/>
        <v>0</v>
      </c>
      <c r="N328" s="43"/>
      <c r="O328" s="92"/>
      <c r="P328" s="150"/>
      <c r="Q328" s="156">
        <f t="shared" si="31"/>
        <v>0</v>
      </c>
      <c r="R328" s="161">
        <f t="shared" si="28"/>
        <v>0</v>
      </c>
      <c r="S328" s="15">
        <f>SUMIF(Accounts!A$10:A$84,C328,Accounts!A$10:A$84)</f>
        <v>0</v>
      </c>
      <c r="T328" s="15">
        <f t="shared" si="30"/>
        <v>0</v>
      </c>
      <c r="U328" s="15">
        <f t="shared" ref="U328:U391" si="33">IF(OR(AND(D328-E328&lt;0,J328&gt;0),AND(D328-E328&gt;0,J328&lt;0)),1,0)</f>
        <v>0</v>
      </c>
    </row>
    <row r="329" spans="1:21">
      <c r="A329" s="56"/>
      <c r="B329" s="3"/>
      <c r="C329" s="216"/>
      <c r="D329" s="102"/>
      <c r="E329" s="102"/>
      <c r="F329" s="103"/>
      <c r="G329" s="131"/>
      <c r="H329" s="2"/>
      <c r="I329" s="107">
        <f>IF(F329="",SUMIF(Accounts!$A$10:$A$84,C329,Accounts!$D$10:$D$84),0)</f>
        <v>0</v>
      </c>
      <c r="J329" s="30">
        <f>IF(H329&lt;&gt;"",ROUND(H329*(1-F329-I329),2),IF(SETUP!$C$10&lt;&gt;"Y",0,IF(SUMIF(Accounts!A$10:A$84,C329,Accounts!Q$10:Q$84)=1,0,ROUND((D329-E329)*(1-F329-I329)/SETUP!$C$13,2))))</f>
        <v>0</v>
      </c>
      <c r="K329" s="14" t="str">
        <f>IF(SUM(C329:H329)=0,"",IF(T329=0,LOOKUP(C329,Accounts!$A$10:$A$84,Accounts!$B$10:$B$84),"Error!  Invalid Account Number"))</f>
        <v/>
      </c>
      <c r="L329" s="30">
        <f t="shared" si="32"/>
        <v>0</v>
      </c>
      <c r="M329" s="152">
        <f t="shared" si="29"/>
        <v>0</v>
      </c>
      <c r="N329" s="43"/>
      <c r="O329" s="92"/>
      <c r="P329" s="150"/>
      <c r="Q329" s="156">
        <f t="shared" si="31"/>
        <v>0</v>
      </c>
      <c r="R329" s="161">
        <f t="shared" ref="R329:R392" si="34">J329+Q329</f>
        <v>0</v>
      </c>
      <c r="S329" s="15">
        <f>SUMIF(Accounts!A$10:A$84,C329,Accounts!A$10:A$84)</f>
        <v>0</v>
      </c>
      <c r="T329" s="15">
        <f t="shared" si="30"/>
        <v>0</v>
      </c>
      <c r="U329" s="15">
        <f t="shared" si="33"/>
        <v>0</v>
      </c>
    </row>
    <row r="330" spans="1:21">
      <c r="A330" s="56"/>
      <c r="B330" s="3"/>
      <c r="C330" s="216"/>
      <c r="D330" s="102"/>
      <c r="E330" s="102"/>
      <c r="F330" s="103"/>
      <c r="G330" s="131"/>
      <c r="H330" s="2"/>
      <c r="I330" s="107">
        <f>IF(F330="",SUMIF(Accounts!$A$10:$A$84,C330,Accounts!$D$10:$D$84),0)</f>
        <v>0</v>
      </c>
      <c r="J330" s="30">
        <f>IF(H330&lt;&gt;"",ROUND(H330*(1-F330-I330),2),IF(SETUP!$C$10&lt;&gt;"Y",0,IF(SUMIF(Accounts!A$10:A$84,C330,Accounts!Q$10:Q$84)=1,0,ROUND((D330-E330)*(1-F330-I330)/SETUP!$C$13,2))))</f>
        <v>0</v>
      </c>
      <c r="K330" s="14" t="str">
        <f>IF(SUM(C330:H330)=0,"",IF(T330=0,LOOKUP(C330,Accounts!$A$10:$A$84,Accounts!$B$10:$B$84),"Error!  Invalid Account Number"))</f>
        <v/>
      </c>
      <c r="L330" s="30">
        <f t="shared" si="32"/>
        <v>0</v>
      </c>
      <c r="M330" s="152">
        <f t="shared" ref="M330:M393" si="35">ROUND((D330-E330)*(F330+I330),2)</f>
        <v>0</v>
      </c>
      <c r="N330" s="43"/>
      <c r="O330" s="92"/>
      <c r="P330" s="150"/>
      <c r="Q330" s="156">
        <f t="shared" si="31"/>
        <v>0</v>
      </c>
      <c r="R330" s="161">
        <f t="shared" si="34"/>
        <v>0</v>
      </c>
      <c r="S330" s="15">
        <f>SUMIF(Accounts!A$10:A$84,C330,Accounts!A$10:A$84)</f>
        <v>0</v>
      </c>
      <c r="T330" s="15">
        <f t="shared" ref="T330:T393" si="36">IF(AND(SUM(D330:H330)&lt;&gt;0,C330=0),1,IF(S330=C330,0,1))</f>
        <v>0</v>
      </c>
      <c r="U330" s="15">
        <f t="shared" si="33"/>
        <v>0</v>
      </c>
    </row>
    <row r="331" spans="1:21">
      <c r="A331" s="56"/>
      <c r="B331" s="3"/>
      <c r="C331" s="216"/>
      <c r="D331" s="102"/>
      <c r="E331" s="102"/>
      <c r="F331" s="103"/>
      <c r="G331" s="131"/>
      <c r="H331" s="2"/>
      <c r="I331" s="107">
        <f>IF(F331="",SUMIF(Accounts!$A$10:$A$84,C331,Accounts!$D$10:$D$84),0)</f>
        <v>0</v>
      </c>
      <c r="J331" s="30">
        <f>IF(H331&lt;&gt;"",ROUND(H331*(1-F331-I331),2),IF(SETUP!$C$10&lt;&gt;"Y",0,IF(SUMIF(Accounts!A$10:A$84,C331,Accounts!Q$10:Q$84)=1,0,ROUND((D331-E331)*(1-F331-I331)/SETUP!$C$13,2))))</f>
        <v>0</v>
      </c>
      <c r="K331" s="14" t="str">
        <f>IF(SUM(C331:H331)=0,"",IF(T331=0,LOOKUP(C331,Accounts!$A$10:$A$84,Accounts!$B$10:$B$84),"Error!  Invalid Account Number"))</f>
        <v/>
      </c>
      <c r="L331" s="30">
        <f t="shared" si="32"/>
        <v>0</v>
      </c>
      <c r="M331" s="152">
        <f t="shared" si="35"/>
        <v>0</v>
      </c>
      <c r="N331" s="43"/>
      <c r="O331" s="92"/>
      <c r="P331" s="150"/>
      <c r="Q331" s="156">
        <f t="shared" ref="Q331:Q394" si="37">IF(AND(C331&gt;=101,C331&lt;=120),-J331,0)</f>
        <v>0</v>
      </c>
      <c r="R331" s="161">
        <f t="shared" si="34"/>
        <v>0</v>
      </c>
      <c r="S331" s="15">
        <f>SUMIF(Accounts!A$10:A$84,C331,Accounts!A$10:A$84)</f>
        <v>0</v>
      </c>
      <c r="T331" s="15">
        <f t="shared" si="36"/>
        <v>0</v>
      </c>
      <c r="U331" s="15">
        <f t="shared" si="33"/>
        <v>0</v>
      </c>
    </row>
    <row r="332" spans="1:21">
      <c r="A332" s="56"/>
      <c r="B332" s="3"/>
      <c r="C332" s="216"/>
      <c r="D332" s="102"/>
      <c r="E332" s="102"/>
      <c r="F332" s="103"/>
      <c r="G332" s="131"/>
      <c r="H332" s="2"/>
      <c r="I332" s="107">
        <f>IF(F332="",SUMIF(Accounts!$A$10:$A$84,C332,Accounts!$D$10:$D$84),0)</f>
        <v>0</v>
      </c>
      <c r="J332" s="30">
        <f>IF(H332&lt;&gt;"",ROUND(H332*(1-F332-I332),2),IF(SETUP!$C$10&lt;&gt;"Y",0,IF(SUMIF(Accounts!A$10:A$84,C332,Accounts!Q$10:Q$84)=1,0,ROUND((D332-E332)*(1-F332-I332)/SETUP!$C$13,2))))</f>
        <v>0</v>
      </c>
      <c r="K332" s="14" t="str">
        <f>IF(SUM(C332:H332)=0,"",IF(T332=0,LOOKUP(C332,Accounts!$A$10:$A$84,Accounts!$B$10:$B$84),"Error!  Invalid Account Number"))</f>
        <v/>
      </c>
      <c r="L332" s="30">
        <f t="shared" si="32"/>
        <v>0</v>
      </c>
      <c r="M332" s="152">
        <f t="shared" si="35"/>
        <v>0</v>
      </c>
      <c r="N332" s="43"/>
      <c r="O332" s="92"/>
      <c r="P332" s="150"/>
      <c r="Q332" s="156">
        <f t="shared" si="37"/>
        <v>0</v>
      </c>
      <c r="R332" s="161">
        <f t="shared" si="34"/>
        <v>0</v>
      </c>
      <c r="S332" s="15">
        <f>SUMIF(Accounts!A$10:A$84,C332,Accounts!A$10:A$84)</f>
        <v>0</v>
      </c>
      <c r="T332" s="15">
        <f t="shared" si="36"/>
        <v>0</v>
      </c>
      <c r="U332" s="15">
        <f t="shared" si="33"/>
        <v>0</v>
      </c>
    </row>
    <row r="333" spans="1:21">
      <c r="A333" s="56"/>
      <c r="B333" s="3"/>
      <c r="C333" s="216"/>
      <c r="D333" s="102"/>
      <c r="E333" s="102"/>
      <c r="F333" s="103"/>
      <c r="G333" s="131"/>
      <c r="H333" s="2"/>
      <c r="I333" s="107">
        <f>IF(F333="",SUMIF(Accounts!$A$10:$A$84,C333,Accounts!$D$10:$D$84),0)</f>
        <v>0</v>
      </c>
      <c r="J333" s="30">
        <f>IF(H333&lt;&gt;"",ROUND(H333*(1-F333-I333),2),IF(SETUP!$C$10&lt;&gt;"Y",0,IF(SUMIF(Accounts!A$10:A$84,C333,Accounts!Q$10:Q$84)=1,0,ROUND((D333-E333)*(1-F333-I333)/SETUP!$C$13,2))))</f>
        <v>0</v>
      </c>
      <c r="K333" s="14" t="str">
        <f>IF(SUM(C333:H333)=0,"",IF(T333=0,LOOKUP(C333,Accounts!$A$10:$A$84,Accounts!$B$10:$B$84),"Error!  Invalid Account Number"))</f>
        <v/>
      </c>
      <c r="L333" s="30">
        <f t="shared" si="32"/>
        <v>0</v>
      </c>
      <c r="M333" s="152">
        <f t="shared" si="35"/>
        <v>0</v>
      </c>
      <c r="N333" s="43"/>
      <c r="O333" s="92"/>
      <c r="P333" s="150"/>
      <c r="Q333" s="156">
        <f t="shared" si="37"/>
        <v>0</v>
      </c>
      <c r="R333" s="161">
        <f t="shared" si="34"/>
        <v>0</v>
      </c>
      <c r="S333" s="15">
        <f>SUMIF(Accounts!A$10:A$84,C333,Accounts!A$10:A$84)</f>
        <v>0</v>
      </c>
      <c r="T333" s="15">
        <f t="shared" si="36"/>
        <v>0</v>
      </c>
      <c r="U333" s="15">
        <f t="shared" si="33"/>
        <v>0</v>
      </c>
    </row>
    <row r="334" spans="1:21">
      <c r="A334" s="56"/>
      <c r="B334" s="3"/>
      <c r="C334" s="216"/>
      <c r="D334" s="102"/>
      <c r="E334" s="102"/>
      <c r="F334" s="103"/>
      <c r="G334" s="131"/>
      <c r="H334" s="2"/>
      <c r="I334" s="107">
        <f>IF(F334="",SUMIF(Accounts!$A$10:$A$84,C334,Accounts!$D$10:$D$84),0)</f>
        <v>0</v>
      </c>
      <c r="J334" s="30">
        <f>IF(H334&lt;&gt;"",ROUND(H334*(1-F334-I334),2),IF(SETUP!$C$10&lt;&gt;"Y",0,IF(SUMIF(Accounts!A$10:A$84,C334,Accounts!Q$10:Q$84)=1,0,ROUND((D334-E334)*(1-F334-I334)/SETUP!$C$13,2))))</f>
        <v>0</v>
      </c>
      <c r="K334" s="14" t="str">
        <f>IF(SUM(C334:H334)=0,"",IF(T334=0,LOOKUP(C334,Accounts!$A$10:$A$84,Accounts!$B$10:$B$84),"Error!  Invalid Account Number"))</f>
        <v/>
      </c>
      <c r="L334" s="30">
        <f t="shared" si="32"/>
        <v>0</v>
      </c>
      <c r="M334" s="152">
        <f t="shared" si="35"/>
        <v>0</v>
      </c>
      <c r="N334" s="43"/>
      <c r="O334" s="92"/>
      <c r="P334" s="150"/>
      <c r="Q334" s="156">
        <f t="shared" si="37"/>
        <v>0</v>
      </c>
      <c r="R334" s="161">
        <f t="shared" si="34"/>
        <v>0</v>
      </c>
      <c r="S334" s="15">
        <f>SUMIF(Accounts!A$10:A$84,C334,Accounts!A$10:A$84)</f>
        <v>0</v>
      </c>
      <c r="T334" s="15">
        <f t="shared" si="36"/>
        <v>0</v>
      </c>
      <c r="U334" s="15">
        <f t="shared" si="33"/>
        <v>0</v>
      </c>
    </row>
    <row r="335" spans="1:21">
      <c r="A335" s="56"/>
      <c r="B335" s="3"/>
      <c r="C335" s="216"/>
      <c r="D335" s="102"/>
      <c r="E335" s="102"/>
      <c r="F335" s="103"/>
      <c r="G335" s="131"/>
      <c r="H335" s="2"/>
      <c r="I335" s="107">
        <f>IF(F335="",SUMIF(Accounts!$A$10:$A$84,C335,Accounts!$D$10:$D$84),0)</f>
        <v>0</v>
      </c>
      <c r="J335" s="30">
        <f>IF(H335&lt;&gt;"",ROUND(H335*(1-F335-I335),2),IF(SETUP!$C$10&lt;&gt;"Y",0,IF(SUMIF(Accounts!A$10:A$84,C335,Accounts!Q$10:Q$84)=1,0,ROUND((D335-E335)*(1-F335-I335)/SETUP!$C$13,2))))</f>
        <v>0</v>
      </c>
      <c r="K335" s="14" t="str">
        <f>IF(SUM(C335:H335)=0,"",IF(T335=0,LOOKUP(C335,Accounts!$A$10:$A$84,Accounts!$B$10:$B$84),"Error!  Invalid Account Number"))</f>
        <v/>
      </c>
      <c r="L335" s="30">
        <f t="shared" si="32"/>
        <v>0</v>
      </c>
      <c r="M335" s="152">
        <f t="shared" si="35"/>
        <v>0</v>
      </c>
      <c r="N335" s="43"/>
      <c r="O335" s="92"/>
      <c r="P335" s="150"/>
      <c r="Q335" s="156">
        <f t="shared" si="37"/>
        <v>0</v>
      </c>
      <c r="R335" s="161">
        <f t="shared" si="34"/>
        <v>0</v>
      </c>
      <c r="S335" s="15">
        <f>SUMIF(Accounts!A$10:A$84,C335,Accounts!A$10:A$84)</f>
        <v>0</v>
      </c>
      <c r="T335" s="15">
        <f t="shared" si="36"/>
        <v>0</v>
      </c>
      <c r="U335" s="15">
        <f t="shared" si="33"/>
        <v>0</v>
      </c>
    </row>
    <row r="336" spans="1:21">
      <c r="A336" s="56"/>
      <c r="B336" s="3"/>
      <c r="C336" s="216"/>
      <c r="D336" s="102"/>
      <c r="E336" s="102"/>
      <c r="F336" s="103"/>
      <c r="G336" s="131"/>
      <c r="H336" s="2"/>
      <c r="I336" s="107">
        <f>IF(F336="",SUMIF(Accounts!$A$10:$A$84,C336,Accounts!$D$10:$D$84),0)</f>
        <v>0</v>
      </c>
      <c r="J336" s="30">
        <f>IF(H336&lt;&gt;"",ROUND(H336*(1-F336-I336),2),IF(SETUP!$C$10&lt;&gt;"Y",0,IF(SUMIF(Accounts!A$10:A$84,C336,Accounts!Q$10:Q$84)=1,0,ROUND((D336-E336)*(1-F336-I336)/SETUP!$C$13,2))))</f>
        <v>0</v>
      </c>
      <c r="K336" s="14" t="str">
        <f>IF(SUM(C336:H336)=0,"",IF(T336=0,LOOKUP(C336,Accounts!$A$10:$A$84,Accounts!$B$10:$B$84),"Error!  Invalid Account Number"))</f>
        <v/>
      </c>
      <c r="L336" s="30">
        <f t="shared" si="32"/>
        <v>0</v>
      </c>
      <c r="M336" s="152">
        <f t="shared" si="35"/>
        <v>0</v>
      </c>
      <c r="N336" s="43"/>
      <c r="O336" s="92"/>
      <c r="P336" s="150"/>
      <c r="Q336" s="156">
        <f t="shared" si="37"/>
        <v>0</v>
      </c>
      <c r="R336" s="161">
        <f t="shared" si="34"/>
        <v>0</v>
      </c>
      <c r="S336" s="15">
        <f>SUMIF(Accounts!A$10:A$84,C336,Accounts!A$10:A$84)</f>
        <v>0</v>
      </c>
      <c r="T336" s="15">
        <f t="shared" si="36"/>
        <v>0</v>
      </c>
      <c r="U336" s="15">
        <f t="shared" si="33"/>
        <v>0</v>
      </c>
    </row>
    <row r="337" spans="1:21">
      <c r="A337" s="56"/>
      <c r="B337" s="3"/>
      <c r="C337" s="216"/>
      <c r="D337" s="102"/>
      <c r="E337" s="102"/>
      <c r="F337" s="103"/>
      <c r="G337" s="131"/>
      <c r="H337" s="2"/>
      <c r="I337" s="107">
        <f>IF(F337="",SUMIF(Accounts!$A$10:$A$84,C337,Accounts!$D$10:$D$84),0)</f>
        <v>0</v>
      </c>
      <c r="J337" s="30">
        <f>IF(H337&lt;&gt;"",ROUND(H337*(1-F337-I337),2),IF(SETUP!$C$10&lt;&gt;"Y",0,IF(SUMIF(Accounts!A$10:A$84,C337,Accounts!Q$10:Q$84)=1,0,ROUND((D337-E337)*(1-F337-I337)/SETUP!$C$13,2))))</f>
        <v>0</v>
      </c>
      <c r="K337" s="14" t="str">
        <f>IF(SUM(C337:H337)=0,"",IF(T337=0,LOOKUP(C337,Accounts!$A$10:$A$84,Accounts!$B$10:$B$84),"Error!  Invalid Account Number"))</f>
        <v/>
      </c>
      <c r="L337" s="30">
        <f t="shared" si="32"/>
        <v>0</v>
      </c>
      <c r="M337" s="152">
        <f t="shared" si="35"/>
        <v>0</v>
      </c>
      <c r="N337" s="43"/>
      <c r="O337" s="92"/>
      <c r="P337" s="150"/>
      <c r="Q337" s="156">
        <f t="shared" si="37"/>
        <v>0</v>
      </c>
      <c r="R337" s="161">
        <f t="shared" si="34"/>
        <v>0</v>
      </c>
      <c r="S337" s="15">
        <f>SUMIF(Accounts!A$10:A$84,C337,Accounts!A$10:A$84)</f>
        <v>0</v>
      </c>
      <c r="T337" s="15">
        <f t="shared" si="36"/>
        <v>0</v>
      </c>
      <c r="U337" s="15">
        <f t="shared" si="33"/>
        <v>0</v>
      </c>
    </row>
    <row r="338" spans="1:21">
      <c r="A338" s="56"/>
      <c r="B338" s="3"/>
      <c r="C338" s="216"/>
      <c r="D338" s="102"/>
      <c r="E338" s="102"/>
      <c r="F338" s="103"/>
      <c r="G338" s="131"/>
      <c r="H338" s="2"/>
      <c r="I338" s="107">
        <f>IF(F338="",SUMIF(Accounts!$A$10:$A$84,C338,Accounts!$D$10:$D$84),0)</f>
        <v>0</v>
      </c>
      <c r="J338" s="30">
        <f>IF(H338&lt;&gt;"",ROUND(H338*(1-F338-I338),2),IF(SETUP!$C$10&lt;&gt;"Y",0,IF(SUMIF(Accounts!A$10:A$84,C338,Accounts!Q$10:Q$84)=1,0,ROUND((D338-E338)*(1-F338-I338)/SETUP!$C$13,2))))</f>
        <v>0</v>
      </c>
      <c r="K338" s="14" t="str">
        <f>IF(SUM(C338:H338)=0,"",IF(T338=0,LOOKUP(C338,Accounts!$A$10:$A$84,Accounts!$B$10:$B$84),"Error!  Invalid Account Number"))</f>
        <v/>
      </c>
      <c r="L338" s="30">
        <f t="shared" si="32"/>
        <v>0</v>
      </c>
      <c r="M338" s="152">
        <f t="shared" si="35"/>
        <v>0</v>
      </c>
      <c r="N338" s="43"/>
      <c r="O338" s="92"/>
      <c r="P338" s="150"/>
      <c r="Q338" s="156">
        <f t="shared" si="37"/>
        <v>0</v>
      </c>
      <c r="R338" s="161">
        <f t="shared" si="34"/>
        <v>0</v>
      </c>
      <c r="S338" s="15">
        <f>SUMIF(Accounts!A$10:A$84,C338,Accounts!A$10:A$84)</f>
        <v>0</v>
      </c>
      <c r="T338" s="15">
        <f t="shared" si="36"/>
        <v>0</v>
      </c>
      <c r="U338" s="15">
        <f t="shared" si="33"/>
        <v>0</v>
      </c>
    </row>
    <row r="339" spans="1:21">
      <c r="A339" s="56"/>
      <c r="B339" s="3"/>
      <c r="C339" s="216"/>
      <c r="D339" s="102"/>
      <c r="E339" s="102"/>
      <c r="F339" s="103"/>
      <c r="G339" s="131"/>
      <c r="H339" s="2"/>
      <c r="I339" s="107">
        <f>IF(F339="",SUMIF(Accounts!$A$10:$A$84,C339,Accounts!$D$10:$D$84),0)</f>
        <v>0</v>
      </c>
      <c r="J339" s="30">
        <f>IF(H339&lt;&gt;"",ROUND(H339*(1-F339-I339),2),IF(SETUP!$C$10&lt;&gt;"Y",0,IF(SUMIF(Accounts!A$10:A$84,C339,Accounts!Q$10:Q$84)=1,0,ROUND((D339-E339)*(1-F339-I339)/SETUP!$C$13,2))))</f>
        <v>0</v>
      </c>
      <c r="K339" s="14" t="str">
        <f>IF(SUM(C339:H339)=0,"",IF(T339=0,LOOKUP(C339,Accounts!$A$10:$A$84,Accounts!$B$10:$B$84),"Error!  Invalid Account Number"))</f>
        <v/>
      </c>
      <c r="L339" s="30">
        <f t="shared" si="32"/>
        <v>0</v>
      </c>
      <c r="M339" s="152">
        <f t="shared" si="35"/>
        <v>0</v>
      </c>
      <c r="N339" s="43"/>
      <c r="O339" s="92"/>
      <c r="P339" s="150"/>
      <c r="Q339" s="156">
        <f t="shared" si="37"/>
        <v>0</v>
      </c>
      <c r="R339" s="161">
        <f t="shared" si="34"/>
        <v>0</v>
      </c>
      <c r="S339" s="15">
        <f>SUMIF(Accounts!A$10:A$84,C339,Accounts!A$10:A$84)</f>
        <v>0</v>
      </c>
      <c r="T339" s="15">
        <f t="shared" si="36"/>
        <v>0</v>
      </c>
      <c r="U339" s="15">
        <f t="shared" si="33"/>
        <v>0</v>
      </c>
    </row>
    <row r="340" spans="1:21">
      <c r="A340" s="56"/>
      <c r="B340" s="3"/>
      <c r="C340" s="216"/>
      <c r="D340" s="102"/>
      <c r="E340" s="102"/>
      <c r="F340" s="103"/>
      <c r="G340" s="131"/>
      <c r="H340" s="2"/>
      <c r="I340" s="107">
        <f>IF(F340="",SUMIF(Accounts!$A$10:$A$84,C340,Accounts!$D$10:$D$84),0)</f>
        <v>0</v>
      </c>
      <c r="J340" s="30">
        <f>IF(H340&lt;&gt;"",ROUND(H340*(1-F340-I340),2),IF(SETUP!$C$10&lt;&gt;"Y",0,IF(SUMIF(Accounts!A$10:A$84,C340,Accounts!Q$10:Q$84)=1,0,ROUND((D340-E340)*(1-F340-I340)/SETUP!$C$13,2))))</f>
        <v>0</v>
      </c>
      <c r="K340" s="14" t="str">
        <f>IF(SUM(C340:H340)=0,"",IF(T340=0,LOOKUP(C340,Accounts!$A$10:$A$84,Accounts!$B$10:$B$84),"Error!  Invalid Account Number"))</f>
        <v/>
      </c>
      <c r="L340" s="30">
        <f t="shared" si="32"/>
        <v>0</v>
      </c>
      <c r="M340" s="152">
        <f t="shared" si="35"/>
        <v>0</v>
      </c>
      <c r="N340" s="43"/>
      <c r="O340" s="92"/>
      <c r="P340" s="150"/>
      <c r="Q340" s="156">
        <f t="shared" si="37"/>
        <v>0</v>
      </c>
      <c r="R340" s="161">
        <f t="shared" si="34"/>
        <v>0</v>
      </c>
      <c r="S340" s="15">
        <f>SUMIF(Accounts!A$10:A$84,C340,Accounts!A$10:A$84)</f>
        <v>0</v>
      </c>
      <c r="T340" s="15">
        <f t="shared" si="36"/>
        <v>0</v>
      </c>
      <c r="U340" s="15">
        <f t="shared" si="33"/>
        <v>0</v>
      </c>
    </row>
    <row r="341" spans="1:21">
      <c r="A341" s="56"/>
      <c r="B341" s="3"/>
      <c r="C341" s="216"/>
      <c r="D341" s="102"/>
      <c r="E341" s="102"/>
      <c r="F341" s="103"/>
      <c r="G341" s="131"/>
      <c r="H341" s="2"/>
      <c r="I341" s="107">
        <f>IF(F341="",SUMIF(Accounts!$A$10:$A$84,C341,Accounts!$D$10:$D$84),0)</f>
        <v>0</v>
      </c>
      <c r="J341" s="30">
        <f>IF(H341&lt;&gt;"",ROUND(H341*(1-F341-I341),2),IF(SETUP!$C$10&lt;&gt;"Y",0,IF(SUMIF(Accounts!A$10:A$84,C341,Accounts!Q$10:Q$84)=1,0,ROUND((D341-E341)*(1-F341-I341)/SETUP!$C$13,2))))</f>
        <v>0</v>
      </c>
      <c r="K341" s="14" t="str">
        <f>IF(SUM(C341:H341)=0,"",IF(T341=0,LOOKUP(C341,Accounts!$A$10:$A$84,Accounts!$B$10:$B$84),"Error!  Invalid Account Number"))</f>
        <v/>
      </c>
      <c r="L341" s="30">
        <f t="shared" si="32"/>
        <v>0</v>
      </c>
      <c r="M341" s="152">
        <f t="shared" si="35"/>
        <v>0</v>
      </c>
      <c r="N341" s="43"/>
      <c r="O341" s="92"/>
      <c r="P341" s="150"/>
      <c r="Q341" s="156">
        <f t="shared" si="37"/>
        <v>0</v>
      </c>
      <c r="R341" s="161">
        <f t="shared" si="34"/>
        <v>0</v>
      </c>
      <c r="S341" s="15">
        <f>SUMIF(Accounts!A$10:A$84,C341,Accounts!A$10:A$84)</f>
        <v>0</v>
      </c>
      <c r="T341" s="15">
        <f t="shared" si="36"/>
        <v>0</v>
      </c>
      <c r="U341" s="15">
        <f t="shared" si="33"/>
        <v>0</v>
      </c>
    </row>
    <row r="342" spans="1:21">
      <c r="A342" s="56"/>
      <c r="B342" s="3"/>
      <c r="C342" s="216"/>
      <c r="D342" s="102"/>
      <c r="E342" s="102"/>
      <c r="F342" s="103"/>
      <c r="G342" s="131"/>
      <c r="H342" s="2"/>
      <c r="I342" s="107">
        <f>IF(F342="",SUMIF(Accounts!$A$10:$A$84,C342,Accounts!$D$10:$D$84),0)</f>
        <v>0</v>
      </c>
      <c r="J342" s="30">
        <f>IF(H342&lt;&gt;"",ROUND(H342*(1-F342-I342),2),IF(SETUP!$C$10&lt;&gt;"Y",0,IF(SUMIF(Accounts!A$10:A$84,C342,Accounts!Q$10:Q$84)=1,0,ROUND((D342-E342)*(1-F342-I342)/SETUP!$C$13,2))))</f>
        <v>0</v>
      </c>
      <c r="K342" s="14" t="str">
        <f>IF(SUM(C342:H342)=0,"",IF(T342=0,LOOKUP(C342,Accounts!$A$10:$A$84,Accounts!$B$10:$B$84),"Error!  Invalid Account Number"))</f>
        <v/>
      </c>
      <c r="L342" s="30">
        <f t="shared" si="32"/>
        <v>0</v>
      </c>
      <c r="M342" s="152">
        <f t="shared" si="35"/>
        <v>0</v>
      </c>
      <c r="N342" s="43"/>
      <c r="O342" s="92"/>
      <c r="P342" s="150"/>
      <c r="Q342" s="156">
        <f t="shared" si="37"/>
        <v>0</v>
      </c>
      <c r="R342" s="161">
        <f t="shared" si="34"/>
        <v>0</v>
      </c>
      <c r="S342" s="15">
        <f>SUMIF(Accounts!A$10:A$84,C342,Accounts!A$10:A$84)</f>
        <v>0</v>
      </c>
      <c r="T342" s="15">
        <f t="shared" si="36"/>
        <v>0</v>
      </c>
      <c r="U342" s="15">
        <f t="shared" si="33"/>
        <v>0</v>
      </c>
    </row>
    <row r="343" spans="1:21">
      <c r="A343" s="56"/>
      <c r="B343" s="3"/>
      <c r="C343" s="216"/>
      <c r="D343" s="102"/>
      <c r="E343" s="102"/>
      <c r="F343" s="103"/>
      <c r="G343" s="131"/>
      <c r="H343" s="2"/>
      <c r="I343" s="107">
        <f>IF(F343="",SUMIF(Accounts!$A$10:$A$84,C343,Accounts!$D$10:$D$84),0)</f>
        <v>0</v>
      </c>
      <c r="J343" s="30">
        <f>IF(H343&lt;&gt;"",ROUND(H343*(1-F343-I343),2),IF(SETUP!$C$10&lt;&gt;"Y",0,IF(SUMIF(Accounts!A$10:A$84,C343,Accounts!Q$10:Q$84)=1,0,ROUND((D343-E343)*(1-F343-I343)/SETUP!$C$13,2))))</f>
        <v>0</v>
      </c>
      <c r="K343" s="14" t="str">
        <f>IF(SUM(C343:H343)=0,"",IF(T343=0,LOOKUP(C343,Accounts!$A$10:$A$84,Accounts!$B$10:$B$84),"Error!  Invalid Account Number"))</f>
        <v/>
      </c>
      <c r="L343" s="30">
        <f t="shared" si="32"/>
        <v>0</v>
      </c>
      <c r="M343" s="152">
        <f t="shared" si="35"/>
        <v>0</v>
      </c>
      <c r="N343" s="43"/>
      <c r="O343" s="92"/>
      <c r="P343" s="150"/>
      <c r="Q343" s="156">
        <f t="shared" si="37"/>
        <v>0</v>
      </c>
      <c r="R343" s="161">
        <f t="shared" si="34"/>
        <v>0</v>
      </c>
      <c r="S343" s="15">
        <f>SUMIF(Accounts!A$10:A$84,C343,Accounts!A$10:A$84)</f>
        <v>0</v>
      </c>
      <c r="T343" s="15">
        <f t="shared" si="36"/>
        <v>0</v>
      </c>
      <c r="U343" s="15">
        <f t="shared" si="33"/>
        <v>0</v>
      </c>
    </row>
    <row r="344" spans="1:21">
      <c r="A344" s="56"/>
      <c r="B344" s="3"/>
      <c r="C344" s="216"/>
      <c r="D344" s="102"/>
      <c r="E344" s="102"/>
      <c r="F344" s="103"/>
      <c r="G344" s="131"/>
      <c r="H344" s="2"/>
      <c r="I344" s="107">
        <f>IF(F344="",SUMIF(Accounts!$A$10:$A$84,C344,Accounts!$D$10:$D$84),0)</f>
        <v>0</v>
      </c>
      <c r="J344" s="30">
        <f>IF(H344&lt;&gt;"",ROUND(H344*(1-F344-I344),2),IF(SETUP!$C$10&lt;&gt;"Y",0,IF(SUMIF(Accounts!A$10:A$84,C344,Accounts!Q$10:Q$84)=1,0,ROUND((D344-E344)*(1-F344-I344)/SETUP!$C$13,2))))</f>
        <v>0</v>
      </c>
      <c r="K344" s="14" t="str">
        <f>IF(SUM(C344:H344)=0,"",IF(T344=0,LOOKUP(C344,Accounts!$A$10:$A$84,Accounts!$B$10:$B$84),"Error!  Invalid Account Number"))</f>
        <v/>
      </c>
      <c r="L344" s="30">
        <f t="shared" si="32"/>
        <v>0</v>
      </c>
      <c r="M344" s="152">
        <f t="shared" si="35"/>
        <v>0</v>
      </c>
      <c r="N344" s="43"/>
      <c r="O344" s="92"/>
      <c r="P344" s="150"/>
      <c r="Q344" s="156">
        <f t="shared" si="37"/>
        <v>0</v>
      </c>
      <c r="R344" s="161">
        <f t="shared" si="34"/>
        <v>0</v>
      </c>
      <c r="S344" s="15">
        <f>SUMIF(Accounts!A$10:A$84,C344,Accounts!A$10:A$84)</f>
        <v>0</v>
      </c>
      <c r="T344" s="15">
        <f t="shared" si="36"/>
        <v>0</v>
      </c>
      <c r="U344" s="15">
        <f t="shared" si="33"/>
        <v>0</v>
      </c>
    </row>
    <row r="345" spans="1:21">
      <c r="A345" s="56"/>
      <c r="B345" s="3"/>
      <c r="C345" s="216"/>
      <c r="D345" s="102"/>
      <c r="E345" s="102"/>
      <c r="F345" s="103"/>
      <c r="G345" s="131"/>
      <c r="H345" s="2"/>
      <c r="I345" s="107">
        <f>IF(F345="",SUMIF(Accounts!$A$10:$A$84,C345,Accounts!$D$10:$D$84),0)</f>
        <v>0</v>
      </c>
      <c r="J345" s="30">
        <f>IF(H345&lt;&gt;"",ROUND(H345*(1-F345-I345),2),IF(SETUP!$C$10&lt;&gt;"Y",0,IF(SUMIF(Accounts!A$10:A$84,C345,Accounts!Q$10:Q$84)=1,0,ROUND((D345-E345)*(1-F345-I345)/SETUP!$C$13,2))))</f>
        <v>0</v>
      </c>
      <c r="K345" s="14" t="str">
        <f>IF(SUM(C345:H345)=0,"",IF(T345=0,LOOKUP(C345,Accounts!$A$10:$A$84,Accounts!$B$10:$B$84),"Error!  Invalid Account Number"))</f>
        <v/>
      </c>
      <c r="L345" s="30">
        <f t="shared" si="32"/>
        <v>0</v>
      </c>
      <c r="M345" s="152">
        <f t="shared" si="35"/>
        <v>0</v>
      </c>
      <c r="N345" s="43"/>
      <c r="O345" s="92"/>
      <c r="P345" s="150"/>
      <c r="Q345" s="156">
        <f t="shared" si="37"/>
        <v>0</v>
      </c>
      <c r="R345" s="161">
        <f t="shared" si="34"/>
        <v>0</v>
      </c>
      <c r="S345" s="15">
        <f>SUMIF(Accounts!A$10:A$84,C345,Accounts!A$10:A$84)</f>
        <v>0</v>
      </c>
      <c r="T345" s="15">
        <f t="shared" si="36"/>
        <v>0</v>
      </c>
      <c r="U345" s="15">
        <f t="shared" si="33"/>
        <v>0</v>
      </c>
    </row>
    <row r="346" spans="1:21">
      <c r="A346" s="56"/>
      <c r="B346" s="3"/>
      <c r="C346" s="216"/>
      <c r="D346" s="102"/>
      <c r="E346" s="102"/>
      <c r="F346" s="103"/>
      <c r="G346" s="131"/>
      <c r="H346" s="2"/>
      <c r="I346" s="107">
        <f>IF(F346="",SUMIF(Accounts!$A$10:$A$84,C346,Accounts!$D$10:$D$84),0)</f>
        <v>0</v>
      </c>
      <c r="J346" s="30">
        <f>IF(H346&lt;&gt;"",ROUND(H346*(1-F346-I346),2),IF(SETUP!$C$10&lt;&gt;"Y",0,IF(SUMIF(Accounts!A$10:A$84,C346,Accounts!Q$10:Q$84)=1,0,ROUND((D346-E346)*(1-F346-I346)/SETUP!$C$13,2))))</f>
        <v>0</v>
      </c>
      <c r="K346" s="14" t="str">
        <f>IF(SUM(C346:H346)=0,"",IF(T346=0,LOOKUP(C346,Accounts!$A$10:$A$84,Accounts!$B$10:$B$84),"Error!  Invalid Account Number"))</f>
        <v/>
      </c>
      <c r="L346" s="30">
        <f t="shared" si="32"/>
        <v>0</v>
      </c>
      <c r="M346" s="152">
        <f t="shared" si="35"/>
        <v>0</v>
      </c>
      <c r="N346" s="43"/>
      <c r="O346" s="92"/>
      <c r="P346" s="150"/>
      <c r="Q346" s="156">
        <f t="shared" si="37"/>
        <v>0</v>
      </c>
      <c r="R346" s="161">
        <f t="shared" si="34"/>
        <v>0</v>
      </c>
      <c r="S346" s="15">
        <f>SUMIF(Accounts!A$10:A$84,C346,Accounts!A$10:A$84)</f>
        <v>0</v>
      </c>
      <c r="T346" s="15">
        <f t="shared" si="36"/>
        <v>0</v>
      </c>
      <c r="U346" s="15">
        <f t="shared" si="33"/>
        <v>0</v>
      </c>
    </row>
    <row r="347" spans="1:21">
      <c r="A347" s="56"/>
      <c r="B347" s="3"/>
      <c r="C347" s="216"/>
      <c r="D347" s="102"/>
      <c r="E347" s="102"/>
      <c r="F347" s="103"/>
      <c r="G347" s="131"/>
      <c r="H347" s="2"/>
      <c r="I347" s="107">
        <f>IF(F347="",SUMIF(Accounts!$A$10:$A$84,C347,Accounts!$D$10:$D$84),0)</f>
        <v>0</v>
      </c>
      <c r="J347" s="30">
        <f>IF(H347&lt;&gt;"",ROUND(H347*(1-F347-I347),2),IF(SETUP!$C$10&lt;&gt;"Y",0,IF(SUMIF(Accounts!A$10:A$84,C347,Accounts!Q$10:Q$84)=1,0,ROUND((D347-E347)*(1-F347-I347)/SETUP!$C$13,2))))</f>
        <v>0</v>
      </c>
      <c r="K347" s="14" t="str">
        <f>IF(SUM(C347:H347)=0,"",IF(T347=0,LOOKUP(C347,Accounts!$A$10:$A$84,Accounts!$B$10:$B$84),"Error!  Invalid Account Number"))</f>
        <v/>
      </c>
      <c r="L347" s="30">
        <f t="shared" si="32"/>
        <v>0</v>
      </c>
      <c r="M347" s="152">
        <f t="shared" si="35"/>
        <v>0</v>
      </c>
      <c r="N347" s="43"/>
      <c r="O347" s="92"/>
      <c r="P347" s="150"/>
      <c r="Q347" s="156">
        <f t="shared" si="37"/>
        <v>0</v>
      </c>
      <c r="R347" s="161">
        <f t="shared" si="34"/>
        <v>0</v>
      </c>
      <c r="S347" s="15">
        <f>SUMIF(Accounts!A$10:A$84,C347,Accounts!A$10:A$84)</f>
        <v>0</v>
      </c>
      <c r="T347" s="15">
        <f t="shared" si="36"/>
        <v>0</v>
      </c>
      <c r="U347" s="15">
        <f t="shared" si="33"/>
        <v>0</v>
      </c>
    </row>
    <row r="348" spans="1:21">
      <c r="A348" s="56"/>
      <c r="B348" s="3"/>
      <c r="C348" s="216"/>
      <c r="D348" s="102"/>
      <c r="E348" s="102"/>
      <c r="F348" s="103"/>
      <c r="G348" s="131"/>
      <c r="H348" s="2"/>
      <c r="I348" s="107">
        <f>IF(F348="",SUMIF(Accounts!$A$10:$A$84,C348,Accounts!$D$10:$D$84),0)</f>
        <v>0</v>
      </c>
      <c r="J348" s="30">
        <f>IF(H348&lt;&gt;"",ROUND(H348*(1-F348-I348),2),IF(SETUP!$C$10&lt;&gt;"Y",0,IF(SUMIF(Accounts!A$10:A$84,C348,Accounts!Q$10:Q$84)=1,0,ROUND((D348-E348)*(1-F348-I348)/SETUP!$C$13,2))))</f>
        <v>0</v>
      </c>
      <c r="K348" s="14" t="str">
        <f>IF(SUM(C348:H348)=0,"",IF(T348=0,LOOKUP(C348,Accounts!$A$10:$A$84,Accounts!$B$10:$B$84),"Error!  Invalid Account Number"))</f>
        <v/>
      </c>
      <c r="L348" s="30">
        <f t="shared" si="32"/>
        <v>0</v>
      </c>
      <c r="M348" s="152">
        <f t="shared" si="35"/>
        <v>0</v>
      </c>
      <c r="N348" s="43"/>
      <c r="O348" s="92"/>
      <c r="P348" s="150"/>
      <c r="Q348" s="156">
        <f t="shared" si="37"/>
        <v>0</v>
      </c>
      <c r="R348" s="161">
        <f t="shared" si="34"/>
        <v>0</v>
      </c>
      <c r="S348" s="15">
        <f>SUMIF(Accounts!A$10:A$84,C348,Accounts!A$10:A$84)</f>
        <v>0</v>
      </c>
      <c r="T348" s="15">
        <f t="shared" si="36"/>
        <v>0</v>
      </c>
      <c r="U348" s="15">
        <f t="shared" si="33"/>
        <v>0</v>
      </c>
    </row>
    <row r="349" spans="1:21">
      <c r="A349" s="56"/>
      <c r="B349" s="3"/>
      <c r="C349" s="216"/>
      <c r="D349" s="102"/>
      <c r="E349" s="102"/>
      <c r="F349" s="103"/>
      <c r="G349" s="131"/>
      <c r="H349" s="2"/>
      <c r="I349" s="107">
        <f>IF(F349="",SUMIF(Accounts!$A$10:$A$84,C349,Accounts!$D$10:$D$84),0)</f>
        <v>0</v>
      </c>
      <c r="J349" s="30">
        <f>IF(H349&lt;&gt;"",ROUND(H349*(1-F349-I349),2),IF(SETUP!$C$10&lt;&gt;"Y",0,IF(SUMIF(Accounts!A$10:A$84,C349,Accounts!Q$10:Q$84)=1,0,ROUND((D349-E349)*(1-F349-I349)/SETUP!$C$13,2))))</f>
        <v>0</v>
      </c>
      <c r="K349" s="14" t="str">
        <f>IF(SUM(C349:H349)=0,"",IF(T349=0,LOOKUP(C349,Accounts!$A$10:$A$84,Accounts!$B$10:$B$84),"Error!  Invalid Account Number"))</f>
        <v/>
      </c>
      <c r="L349" s="30">
        <f t="shared" si="32"/>
        <v>0</v>
      </c>
      <c r="M349" s="152">
        <f t="shared" si="35"/>
        <v>0</v>
      </c>
      <c r="N349" s="43"/>
      <c r="O349" s="92"/>
      <c r="P349" s="150"/>
      <c r="Q349" s="156">
        <f t="shared" si="37"/>
        <v>0</v>
      </c>
      <c r="R349" s="161">
        <f t="shared" si="34"/>
        <v>0</v>
      </c>
      <c r="S349" s="15">
        <f>SUMIF(Accounts!A$10:A$84,C349,Accounts!A$10:A$84)</f>
        <v>0</v>
      </c>
      <c r="T349" s="15">
        <f t="shared" si="36"/>
        <v>0</v>
      </c>
      <c r="U349" s="15">
        <f t="shared" si="33"/>
        <v>0</v>
      </c>
    </row>
    <row r="350" spans="1:21">
      <c r="A350" s="56"/>
      <c r="B350" s="3"/>
      <c r="C350" s="216"/>
      <c r="D350" s="102"/>
      <c r="E350" s="102"/>
      <c r="F350" s="103"/>
      <c r="G350" s="131"/>
      <c r="H350" s="2"/>
      <c r="I350" s="107">
        <f>IF(F350="",SUMIF(Accounts!$A$10:$A$84,C350,Accounts!$D$10:$D$84),0)</f>
        <v>0</v>
      </c>
      <c r="J350" s="30">
        <f>IF(H350&lt;&gt;"",ROUND(H350*(1-F350-I350),2),IF(SETUP!$C$10&lt;&gt;"Y",0,IF(SUMIF(Accounts!A$10:A$84,C350,Accounts!Q$10:Q$84)=1,0,ROUND((D350-E350)*(1-F350-I350)/SETUP!$C$13,2))))</f>
        <v>0</v>
      </c>
      <c r="K350" s="14" t="str">
        <f>IF(SUM(C350:H350)=0,"",IF(T350=0,LOOKUP(C350,Accounts!$A$10:$A$84,Accounts!$B$10:$B$84),"Error!  Invalid Account Number"))</f>
        <v/>
      </c>
      <c r="L350" s="30">
        <f t="shared" si="32"/>
        <v>0</v>
      </c>
      <c r="M350" s="152">
        <f t="shared" si="35"/>
        <v>0</v>
      </c>
      <c r="N350" s="43"/>
      <c r="O350" s="92"/>
      <c r="P350" s="150"/>
      <c r="Q350" s="156">
        <f t="shared" si="37"/>
        <v>0</v>
      </c>
      <c r="R350" s="161">
        <f t="shared" si="34"/>
        <v>0</v>
      </c>
      <c r="S350" s="15">
        <f>SUMIF(Accounts!A$10:A$84,C350,Accounts!A$10:A$84)</f>
        <v>0</v>
      </c>
      <c r="T350" s="15">
        <f t="shared" si="36"/>
        <v>0</v>
      </c>
      <c r="U350" s="15">
        <f t="shared" si="33"/>
        <v>0</v>
      </c>
    </row>
    <row r="351" spans="1:21">
      <c r="A351" s="56"/>
      <c r="B351" s="3"/>
      <c r="C351" s="216"/>
      <c r="D351" s="102"/>
      <c r="E351" s="102"/>
      <c r="F351" s="103"/>
      <c r="G351" s="131"/>
      <c r="H351" s="2"/>
      <c r="I351" s="107">
        <f>IF(F351="",SUMIF(Accounts!$A$10:$A$84,C351,Accounts!$D$10:$D$84),0)</f>
        <v>0</v>
      </c>
      <c r="J351" s="30">
        <f>IF(H351&lt;&gt;"",ROUND(H351*(1-F351-I351),2),IF(SETUP!$C$10&lt;&gt;"Y",0,IF(SUMIF(Accounts!A$10:A$84,C351,Accounts!Q$10:Q$84)=1,0,ROUND((D351-E351)*(1-F351-I351)/SETUP!$C$13,2))))</f>
        <v>0</v>
      </c>
      <c r="K351" s="14" t="str">
        <f>IF(SUM(C351:H351)=0,"",IF(T351=0,LOOKUP(C351,Accounts!$A$10:$A$84,Accounts!$B$10:$B$84),"Error!  Invalid Account Number"))</f>
        <v/>
      </c>
      <c r="L351" s="30">
        <f t="shared" si="32"/>
        <v>0</v>
      </c>
      <c r="M351" s="152">
        <f t="shared" si="35"/>
        <v>0</v>
      </c>
      <c r="N351" s="43"/>
      <c r="O351" s="92"/>
      <c r="P351" s="150"/>
      <c r="Q351" s="156">
        <f t="shared" si="37"/>
        <v>0</v>
      </c>
      <c r="R351" s="161">
        <f t="shared" si="34"/>
        <v>0</v>
      </c>
      <c r="S351" s="15">
        <f>SUMIF(Accounts!A$10:A$84,C351,Accounts!A$10:A$84)</f>
        <v>0</v>
      </c>
      <c r="T351" s="15">
        <f t="shared" si="36"/>
        <v>0</v>
      </c>
      <c r="U351" s="15">
        <f t="shared" si="33"/>
        <v>0</v>
      </c>
    </row>
    <row r="352" spans="1:21">
      <c r="A352" s="56"/>
      <c r="B352" s="3"/>
      <c r="C352" s="216"/>
      <c r="D352" s="102"/>
      <c r="E352" s="102"/>
      <c r="F352" s="103"/>
      <c r="G352" s="131"/>
      <c r="H352" s="2"/>
      <c r="I352" s="107">
        <f>IF(F352="",SUMIF(Accounts!$A$10:$A$84,C352,Accounts!$D$10:$D$84),0)</f>
        <v>0</v>
      </c>
      <c r="J352" s="30">
        <f>IF(H352&lt;&gt;"",ROUND(H352*(1-F352-I352),2),IF(SETUP!$C$10&lt;&gt;"Y",0,IF(SUMIF(Accounts!A$10:A$84,C352,Accounts!Q$10:Q$84)=1,0,ROUND((D352-E352)*(1-F352-I352)/SETUP!$C$13,2))))</f>
        <v>0</v>
      </c>
      <c r="K352" s="14" t="str">
        <f>IF(SUM(C352:H352)=0,"",IF(T352=0,LOOKUP(C352,Accounts!$A$10:$A$84,Accounts!$B$10:$B$84),"Error!  Invalid Account Number"))</f>
        <v/>
      </c>
      <c r="L352" s="30">
        <f t="shared" si="32"/>
        <v>0</v>
      </c>
      <c r="M352" s="152">
        <f t="shared" si="35"/>
        <v>0</v>
      </c>
      <c r="N352" s="43"/>
      <c r="O352" s="92"/>
      <c r="P352" s="150"/>
      <c r="Q352" s="156">
        <f t="shared" si="37"/>
        <v>0</v>
      </c>
      <c r="R352" s="161">
        <f t="shared" si="34"/>
        <v>0</v>
      </c>
      <c r="S352" s="15">
        <f>SUMIF(Accounts!A$10:A$84,C352,Accounts!A$10:A$84)</f>
        <v>0</v>
      </c>
      <c r="T352" s="15">
        <f t="shared" si="36"/>
        <v>0</v>
      </c>
      <c r="U352" s="15">
        <f t="shared" si="33"/>
        <v>0</v>
      </c>
    </row>
    <row r="353" spans="1:21">
      <c r="A353" s="56"/>
      <c r="B353" s="3"/>
      <c r="C353" s="216"/>
      <c r="D353" s="102"/>
      <c r="E353" s="102"/>
      <c r="F353" s="103"/>
      <c r="G353" s="131"/>
      <c r="H353" s="2"/>
      <c r="I353" s="107">
        <f>IF(F353="",SUMIF(Accounts!$A$10:$A$84,C353,Accounts!$D$10:$D$84),0)</f>
        <v>0</v>
      </c>
      <c r="J353" s="30">
        <f>IF(H353&lt;&gt;"",ROUND(H353*(1-F353-I353),2),IF(SETUP!$C$10&lt;&gt;"Y",0,IF(SUMIF(Accounts!A$10:A$84,C353,Accounts!Q$10:Q$84)=1,0,ROUND((D353-E353)*(1-F353-I353)/SETUP!$C$13,2))))</f>
        <v>0</v>
      </c>
      <c r="K353" s="14" t="str">
        <f>IF(SUM(C353:H353)=0,"",IF(T353=0,LOOKUP(C353,Accounts!$A$10:$A$84,Accounts!$B$10:$B$84),"Error!  Invalid Account Number"))</f>
        <v/>
      </c>
      <c r="L353" s="30">
        <f t="shared" si="32"/>
        <v>0</v>
      </c>
      <c r="M353" s="152">
        <f t="shared" si="35"/>
        <v>0</v>
      </c>
      <c r="N353" s="43"/>
      <c r="O353" s="92"/>
      <c r="P353" s="150"/>
      <c r="Q353" s="156">
        <f t="shared" si="37"/>
        <v>0</v>
      </c>
      <c r="R353" s="161">
        <f t="shared" si="34"/>
        <v>0</v>
      </c>
      <c r="S353" s="15">
        <f>SUMIF(Accounts!A$10:A$84,C353,Accounts!A$10:A$84)</f>
        <v>0</v>
      </c>
      <c r="T353" s="15">
        <f t="shared" si="36"/>
        <v>0</v>
      </c>
      <c r="U353" s="15">
        <f t="shared" si="33"/>
        <v>0</v>
      </c>
    </row>
    <row r="354" spans="1:21">
      <c r="A354" s="56"/>
      <c r="B354" s="3"/>
      <c r="C354" s="216"/>
      <c r="D354" s="102"/>
      <c r="E354" s="102"/>
      <c r="F354" s="103"/>
      <c r="G354" s="131"/>
      <c r="H354" s="2"/>
      <c r="I354" s="107">
        <f>IF(F354="",SUMIF(Accounts!$A$10:$A$84,C354,Accounts!$D$10:$D$84),0)</f>
        <v>0</v>
      </c>
      <c r="J354" s="30">
        <f>IF(H354&lt;&gt;"",ROUND(H354*(1-F354-I354),2),IF(SETUP!$C$10&lt;&gt;"Y",0,IF(SUMIF(Accounts!A$10:A$84,C354,Accounts!Q$10:Q$84)=1,0,ROUND((D354-E354)*(1-F354-I354)/SETUP!$C$13,2))))</f>
        <v>0</v>
      </c>
      <c r="K354" s="14" t="str">
        <f>IF(SUM(C354:H354)=0,"",IF(T354=0,LOOKUP(C354,Accounts!$A$10:$A$84,Accounts!$B$10:$B$84),"Error!  Invalid Account Number"))</f>
        <v/>
      </c>
      <c r="L354" s="30">
        <f t="shared" si="32"/>
        <v>0</v>
      </c>
      <c r="M354" s="152">
        <f t="shared" si="35"/>
        <v>0</v>
      </c>
      <c r="N354" s="43"/>
      <c r="O354" s="92"/>
      <c r="P354" s="150"/>
      <c r="Q354" s="156">
        <f t="shared" si="37"/>
        <v>0</v>
      </c>
      <c r="R354" s="161">
        <f t="shared" si="34"/>
        <v>0</v>
      </c>
      <c r="S354" s="15">
        <f>SUMIF(Accounts!A$10:A$84,C354,Accounts!A$10:A$84)</f>
        <v>0</v>
      </c>
      <c r="T354" s="15">
        <f t="shared" si="36"/>
        <v>0</v>
      </c>
      <c r="U354" s="15">
        <f t="shared" si="33"/>
        <v>0</v>
      </c>
    </row>
    <row r="355" spans="1:21">
      <c r="A355" s="56"/>
      <c r="B355" s="3"/>
      <c r="C355" s="216"/>
      <c r="D355" s="102"/>
      <c r="E355" s="102"/>
      <c r="F355" s="103"/>
      <c r="G355" s="131"/>
      <c r="H355" s="2"/>
      <c r="I355" s="107">
        <f>IF(F355="",SUMIF(Accounts!$A$10:$A$84,C355,Accounts!$D$10:$D$84),0)</f>
        <v>0</v>
      </c>
      <c r="J355" s="30">
        <f>IF(H355&lt;&gt;"",ROUND(H355*(1-F355-I355),2),IF(SETUP!$C$10&lt;&gt;"Y",0,IF(SUMIF(Accounts!A$10:A$84,C355,Accounts!Q$10:Q$84)=1,0,ROUND((D355-E355)*(1-F355-I355)/SETUP!$C$13,2))))</f>
        <v>0</v>
      </c>
      <c r="K355" s="14" t="str">
        <f>IF(SUM(C355:H355)=0,"",IF(T355=0,LOOKUP(C355,Accounts!$A$10:$A$84,Accounts!$B$10:$B$84),"Error!  Invalid Account Number"))</f>
        <v/>
      </c>
      <c r="L355" s="30">
        <f t="shared" si="32"/>
        <v>0</v>
      </c>
      <c r="M355" s="152">
        <f t="shared" si="35"/>
        <v>0</v>
      </c>
      <c r="N355" s="43"/>
      <c r="O355" s="92"/>
      <c r="P355" s="150"/>
      <c r="Q355" s="156">
        <f t="shared" si="37"/>
        <v>0</v>
      </c>
      <c r="R355" s="161">
        <f t="shared" si="34"/>
        <v>0</v>
      </c>
      <c r="S355" s="15">
        <f>SUMIF(Accounts!A$10:A$84,C355,Accounts!A$10:A$84)</f>
        <v>0</v>
      </c>
      <c r="T355" s="15">
        <f t="shared" si="36"/>
        <v>0</v>
      </c>
      <c r="U355" s="15">
        <f t="shared" si="33"/>
        <v>0</v>
      </c>
    </row>
    <row r="356" spans="1:21">
      <c r="A356" s="56"/>
      <c r="B356" s="3"/>
      <c r="C356" s="216"/>
      <c r="D356" s="102"/>
      <c r="E356" s="102"/>
      <c r="F356" s="103"/>
      <c r="G356" s="131"/>
      <c r="H356" s="2"/>
      <c r="I356" s="107">
        <f>IF(F356="",SUMIF(Accounts!$A$10:$A$84,C356,Accounts!$D$10:$D$84),0)</f>
        <v>0</v>
      </c>
      <c r="J356" s="30">
        <f>IF(H356&lt;&gt;"",ROUND(H356*(1-F356-I356),2),IF(SETUP!$C$10&lt;&gt;"Y",0,IF(SUMIF(Accounts!A$10:A$84,C356,Accounts!Q$10:Q$84)=1,0,ROUND((D356-E356)*(1-F356-I356)/SETUP!$C$13,2))))</f>
        <v>0</v>
      </c>
      <c r="K356" s="14" t="str">
        <f>IF(SUM(C356:H356)=0,"",IF(T356=0,LOOKUP(C356,Accounts!$A$10:$A$84,Accounts!$B$10:$B$84),"Error!  Invalid Account Number"))</f>
        <v/>
      </c>
      <c r="L356" s="30">
        <f t="shared" si="32"/>
        <v>0</v>
      </c>
      <c r="M356" s="152">
        <f t="shared" si="35"/>
        <v>0</v>
      </c>
      <c r="N356" s="43"/>
      <c r="O356" s="92"/>
      <c r="P356" s="150"/>
      <c r="Q356" s="156">
        <f t="shared" si="37"/>
        <v>0</v>
      </c>
      <c r="R356" s="161">
        <f t="shared" si="34"/>
        <v>0</v>
      </c>
      <c r="S356" s="15">
        <f>SUMIF(Accounts!A$10:A$84,C356,Accounts!A$10:A$84)</f>
        <v>0</v>
      </c>
      <c r="T356" s="15">
        <f t="shared" si="36"/>
        <v>0</v>
      </c>
      <c r="U356" s="15">
        <f t="shared" si="33"/>
        <v>0</v>
      </c>
    </row>
    <row r="357" spans="1:21">
      <c r="A357" s="56"/>
      <c r="B357" s="3"/>
      <c r="C357" s="216"/>
      <c r="D357" s="102"/>
      <c r="E357" s="102"/>
      <c r="F357" s="103"/>
      <c r="G357" s="131"/>
      <c r="H357" s="2"/>
      <c r="I357" s="107">
        <f>IF(F357="",SUMIF(Accounts!$A$10:$A$84,C357,Accounts!$D$10:$D$84),0)</f>
        <v>0</v>
      </c>
      <c r="J357" s="30">
        <f>IF(H357&lt;&gt;"",ROUND(H357*(1-F357-I357),2),IF(SETUP!$C$10&lt;&gt;"Y",0,IF(SUMIF(Accounts!A$10:A$84,C357,Accounts!Q$10:Q$84)=1,0,ROUND((D357-E357)*(1-F357-I357)/SETUP!$C$13,2))))</f>
        <v>0</v>
      </c>
      <c r="K357" s="14" t="str">
        <f>IF(SUM(C357:H357)=0,"",IF(T357=0,LOOKUP(C357,Accounts!$A$10:$A$84,Accounts!$B$10:$B$84),"Error!  Invalid Account Number"))</f>
        <v/>
      </c>
      <c r="L357" s="30">
        <f t="shared" si="32"/>
        <v>0</v>
      </c>
      <c r="M357" s="152">
        <f t="shared" si="35"/>
        <v>0</v>
      </c>
      <c r="N357" s="43"/>
      <c r="O357" s="92"/>
      <c r="P357" s="150"/>
      <c r="Q357" s="156">
        <f t="shared" si="37"/>
        <v>0</v>
      </c>
      <c r="R357" s="161">
        <f t="shared" si="34"/>
        <v>0</v>
      </c>
      <c r="S357" s="15">
        <f>SUMIF(Accounts!A$10:A$84,C357,Accounts!A$10:A$84)</f>
        <v>0</v>
      </c>
      <c r="T357" s="15">
        <f t="shared" si="36"/>
        <v>0</v>
      </c>
      <c r="U357" s="15">
        <f t="shared" si="33"/>
        <v>0</v>
      </c>
    </row>
    <row r="358" spans="1:21">
      <c r="A358" s="56"/>
      <c r="B358" s="3"/>
      <c r="C358" s="216"/>
      <c r="D358" s="102"/>
      <c r="E358" s="102"/>
      <c r="F358" s="103"/>
      <c r="G358" s="131"/>
      <c r="H358" s="2"/>
      <c r="I358" s="107">
        <f>IF(F358="",SUMIF(Accounts!$A$10:$A$84,C358,Accounts!$D$10:$D$84),0)</f>
        <v>0</v>
      </c>
      <c r="J358" s="30">
        <f>IF(H358&lt;&gt;"",ROUND(H358*(1-F358-I358),2),IF(SETUP!$C$10&lt;&gt;"Y",0,IF(SUMIF(Accounts!A$10:A$84,C358,Accounts!Q$10:Q$84)=1,0,ROUND((D358-E358)*(1-F358-I358)/SETUP!$C$13,2))))</f>
        <v>0</v>
      </c>
      <c r="K358" s="14" t="str">
        <f>IF(SUM(C358:H358)=0,"",IF(T358=0,LOOKUP(C358,Accounts!$A$10:$A$84,Accounts!$B$10:$B$84),"Error!  Invalid Account Number"))</f>
        <v/>
      </c>
      <c r="L358" s="30">
        <f t="shared" si="32"/>
        <v>0</v>
      </c>
      <c r="M358" s="152">
        <f t="shared" si="35"/>
        <v>0</v>
      </c>
      <c r="N358" s="43"/>
      <c r="O358" s="92"/>
      <c r="P358" s="150"/>
      <c r="Q358" s="156">
        <f t="shared" si="37"/>
        <v>0</v>
      </c>
      <c r="R358" s="161">
        <f t="shared" si="34"/>
        <v>0</v>
      </c>
      <c r="S358" s="15">
        <f>SUMIF(Accounts!A$10:A$84,C358,Accounts!A$10:A$84)</f>
        <v>0</v>
      </c>
      <c r="T358" s="15">
        <f t="shared" si="36"/>
        <v>0</v>
      </c>
      <c r="U358" s="15">
        <f t="shared" si="33"/>
        <v>0</v>
      </c>
    </row>
    <row r="359" spans="1:21">
      <c r="A359" s="56"/>
      <c r="B359" s="3"/>
      <c r="C359" s="216"/>
      <c r="D359" s="102"/>
      <c r="E359" s="102"/>
      <c r="F359" s="103"/>
      <c r="G359" s="131"/>
      <c r="H359" s="2"/>
      <c r="I359" s="107">
        <f>IF(F359="",SUMIF(Accounts!$A$10:$A$84,C359,Accounts!$D$10:$D$84),0)</f>
        <v>0</v>
      </c>
      <c r="J359" s="30">
        <f>IF(H359&lt;&gt;"",ROUND(H359*(1-F359-I359),2),IF(SETUP!$C$10&lt;&gt;"Y",0,IF(SUMIF(Accounts!A$10:A$84,C359,Accounts!Q$10:Q$84)=1,0,ROUND((D359-E359)*(1-F359-I359)/SETUP!$C$13,2))))</f>
        <v>0</v>
      </c>
      <c r="K359" s="14" t="str">
        <f>IF(SUM(C359:H359)=0,"",IF(T359=0,LOOKUP(C359,Accounts!$A$10:$A$84,Accounts!$B$10:$B$84),"Error!  Invalid Account Number"))</f>
        <v/>
      </c>
      <c r="L359" s="30">
        <f t="shared" si="32"/>
        <v>0</v>
      </c>
      <c r="M359" s="152">
        <f t="shared" si="35"/>
        <v>0</v>
      </c>
      <c r="N359" s="43"/>
      <c r="O359" s="92"/>
      <c r="P359" s="150"/>
      <c r="Q359" s="156">
        <f t="shared" si="37"/>
        <v>0</v>
      </c>
      <c r="R359" s="161">
        <f t="shared" si="34"/>
        <v>0</v>
      </c>
      <c r="S359" s="15">
        <f>SUMIF(Accounts!A$10:A$84,C359,Accounts!A$10:A$84)</f>
        <v>0</v>
      </c>
      <c r="T359" s="15">
        <f t="shared" si="36"/>
        <v>0</v>
      </c>
      <c r="U359" s="15">
        <f t="shared" si="33"/>
        <v>0</v>
      </c>
    </row>
    <row r="360" spans="1:21">
      <c r="A360" s="56"/>
      <c r="B360" s="3"/>
      <c r="C360" s="216"/>
      <c r="D360" s="102"/>
      <c r="E360" s="102"/>
      <c r="F360" s="103"/>
      <c r="G360" s="131"/>
      <c r="H360" s="2"/>
      <c r="I360" s="107">
        <f>IF(F360="",SUMIF(Accounts!$A$10:$A$84,C360,Accounts!$D$10:$D$84),0)</f>
        <v>0</v>
      </c>
      <c r="J360" s="30">
        <f>IF(H360&lt;&gt;"",ROUND(H360*(1-F360-I360),2),IF(SETUP!$C$10&lt;&gt;"Y",0,IF(SUMIF(Accounts!A$10:A$84,C360,Accounts!Q$10:Q$84)=1,0,ROUND((D360-E360)*(1-F360-I360)/SETUP!$C$13,2))))</f>
        <v>0</v>
      </c>
      <c r="K360" s="14" t="str">
        <f>IF(SUM(C360:H360)=0,"",IF(T360=0,LOOKUP(C360,Accounts!$A$10:$A$84,Accounts!$B$10:$B$84),"Error!  Invalid Account Number"))</f>
        <v/>
      </c>
      <c r="L360" s="30">
        <f t="shared" si="32"/>
        <v>0</v>
      </c>
      <c r="M360" s="152">
        <f t="shared" si="35"/>
        <v>0</v>
      </c>
      <c r="N360" s="43"/>
      <c r="O360" s="92"/>
      <c r="P360" s="150"/>
      <c r="Q360" s="156">
        <f t="shared" si="37"/>
        <v>0</v>
      </c>
      <c r="R360" s="161">
        <f t="shared" si="34"/>
        <v>0</v>
      </c>
      <c r="S360" s="15">
        <f>SUMIF(Accounts!A$10:A$84,C360,Accounts!A$10:A$84)</f>
        <v>0</v>
      </c>
      <c r="T360" s="15">
        <f t="shared" si="36"/>
        <v>0</v>
      </c>
      <c r="U360" s="15">
        <f t="shared" si="33"/>
        <v>0</v>
      </c>
    </row>
    <row r="361" spans="1:21">
      <c r="A361" s="56"/>
      <c r="B361" s="3"/>
      <c r="C361" s="216"/>
      <c r="D361" s="102"/>
      <c r="E361" s="102"/>
      <c r="F361" s="103"/>
      <c r="G361" s="131"/>
      <c r="H361" s="2"/>
      <c r="I361" s="107">
        <f>IF(F361="",SUMIF(Accounts!$A$10:$A$84,C361,Accounts!$D$10:$D$84),0)</f>
        <v>0</v>
      </c>
      <c r="J361" s="30">
        <f>IF(H361&lt;&gt;"",ROUND(H361*(1-F361-I361),2),IF(SETUP!$C$10&lt;&gt;"Y",0,IF(SUMIF(Accounts!A$10:A$84,C361,Accounts!Q$10:Q$84)=1,0,ROUND((D361-E361)*(1-F361-I361)/SETUP!$C$13,2))))</f>
        <v>0</v>
      </c>
      <c r="K361" s="14" t="str">
        <f>IF(SUM(C361:H361)=0,"",IF(T361=0,LOOKUP(C361,Accounts!$A$10:$A$84,Accounts!$B$10:$B$84),"Error!  Invalid Account Number"))</f>
        <v/>
      </c>
      <c r="L361" s="30">
        <f t="shared" si="32"/>
        <v>0</v>
      </c>
      <c r="M361" s="152">
        <f t="shared" si="35"/>
        <v>0</v>
      </c>
      <c r="N361" s="43"/>
      <c r="O361" s="92"/>
      <c r="P361" s="150"/>
      <c r="Q361" s="156">
        <f t="shared" si="37"/>
        <v>0</v>
      </c>
      <c r="R361" s="161">
        <f t="shared" si="34"/>
        <v>0</v>
      </c>
      <c r="S361" s="15">
        <f>SUMIF(Accounts!A$10:A$84,C361,Accounts!A$10:A$84)</f>
        <v>0</v>
      </c>
      <c r="T361" s="15">
        <f t="shared" si="36"/>
        <v>0</v>
      </c>
      <c r="U361" s="15">
        <f t="shared" si="33"/>
        <v>0</v>
      </c>
    </row>
    <row r="362" spans="1:21">
      <c r="A362" s="56"/>
      <c r="B362" s="3"/>
      <c r="C362" s="216"/>
      <c r="D362" s="102"/>
      <c r="E362" s="102"/>
      <c r="F362" s="103"/>
      <c r="G362" s="131"/>
      <c r="H362" s="2"/>
      <c r="I362" s="107">
        <f>IF(F362="",SUMIF(Accounts!$A$10:$A$84,C362,Accounts!$D$10:$D$84),0)</f>
        <v>0</v>
      </c>
      <c r="J362" s="30">
        <f>IF(H362&lt;&gt;"",ROUND(H362*(1-F362-I362),2),IF(SETUP!$C$10&lt;&gt;"Y",0,IF(SUMIF(Accounts!A$10:A$84,C362,Accounts!Q$10:Q$84)=1,0,ROUND((D362-E362)*(1-F362-I362)/SETUP!$C$13,2))))</f>
        <v>0</v>
      </c>
      <c r="K362" s="14" t="str">
        <f>IF(SUM(C362:H362)=0,"",IF(T362=0,LOOKUP(C362,Accounts!$A$10:$A$84,Accounts!$B$10:$B$84),"Error!  Invalid Account Number"))</f>
        <v/>
      </c>
      <c r="L362" s="30">
        <f t="shared" si="32"/>
        <v>0</v>
      </c>
      <c r="M362" s="152">
        <f t="shared" si="35"/>
        <v>0</v>
      </c>
      <c r="N362" s="43"/>
      <c r="O362" s="92"/>
      <c r="P362" s="150"/>
      <c r="Q362" s="156">
        <f t="shared" si="37"/>
        <v>0</v>
      </c>
      <c r="R362" s="161">
        <f t="shared" si="34"/>
        <v>0</v>
      </c>
      <c r="S362" s="15">
        <f>SUMIF(Accounts!A$10:A$84,C362,Accounts!A$10:A$84)</f>
        <v>0</v>
      </c>
      <c r="T362" s="15">
        <f t="shared" si="36"/>
        <v>0</v>
      </c>
      <c r="U362" s="15">
        <f t="shared" si="33"/>
        <v>0</v>
      </c>
    </row>
    <row r="363" spans="1:21">
      <c r="A363" s="56"/>
      <c r="B363" s="3"/>
      <c r="C363" s="216"/>
      <c r="D363" s="102"/>
      <c r="E363" s="102"/>
      <c r="F363" s="103"/>
      <c r="G363" s="131"/>
      <c r="H363" s="2"/>
      <c r="I363" s="107">
        <f>IF(F363="",SUMIF(Accounts!$A$10:$A$84,C363,Accounts!$D$10:$D$84),0)</f>
        <v>0</v>
      </c>
      <c r="J363" s="30">
        <f>IF(H363&lt;&gt;"",ROUND(H363*(1-F363-I363),2),IF(SETUP!$C$10&lt;&gt;"Y",0,IF(SUMIF(Accounts!A$10:A$84,C363,Accounts!Q$10:Q$84)=1,0,ROUND((D363-E363)*(1-F363-I363)/SETUP!$C$13,2))))</f>
        <v>0</v>
      </c>
      <c r="K363" s="14" t="str">
        <f>IF(SUM(C363:H363)=0,"",IF(T363=0,LOOKUP(C363,Accounts!$A$10:$A$84,Accounts!$B$10:$B$84),"Error!  Invalid Account Number"))</f>
        <v/>
      </c>
      <c r="L363" s="30">
        <f t="shared" si="32"/>
        <v>0</v>
      </c>
      <c r="M363" s="152">
        <f t="shared" si="35"/>
        <v>0</v>
      </c>
      <c r="N363" s="43"/>
      <c r="O363" s="92"/>
      <c r="P363" s="150"/>
      <c r="Q363" s="156">
        <f t="shared" si="37"/>
        <v>0</v>
      </c>
      <c r="R363" s="161">
        <f t="shared" si="34"/>
        <v>0</v>
      </c>
      <c r="S363" s="15">
        <f>SUMIF(Accounts!A$10:A$84,C363,Accounts!A$10:A$84)</f>
        <v>0</v>
      </c>
      <c r="T363" s="15">
        <f t="shared" si="36"/>
        <v>0</v>
      </c>
      <c r="U363" s="15">
        <f t="shared" si="33"/>
        <v>0</v>
      </c>
    </row>
    <row r="364" spans="1:21">
      <c r="A364" s="56"/>
      <c r="B364" s="3"/>
      <c r="C364" s="216"/>
      <c r="D364" s="102"/>
      <c r="E364" s="102"/>
      <c r="F364" s="103"/>
      <c r="G364" s="131"/>
      <c r="H364" s="2"/>
      <c r="I364" s="107">
        <f>IF(F364="",SUMIF(Accounts!$A$10:$A$84,C364,Accounts!$D$10:$D$84),0)</f>
        <v>0</v>
      </c>
      <c r="J364" s="30">
        <f>IF(H364&lt;&gt;"",ROUND(H364*(1-F364-I364),2),IF(SETUP!$C$10&lt;&gt;"Y",0,IF(SUMIF(Accounts!A$10:A$84,C364,Accounts!Q$10:Q$84)=1,0,ROUND((D364-E364)*(1-F364-I364)/SETUP!$C$13,2))))</f>
        <v>0</v>
      </c>
      <c r="K364" s="14" t="str">
        <f>IF(SUM(C364:H364)=0,"",IF(T364=0,LOOKUP(C364,Accounts!$A$10:$A$84,Accounts!$B$10:$B$84),"Error!  Invalid Account Number"))</f>
        <v/>
      </c>
      <c r="L364" s="30">
        <f t="shared" si="32"/>
        <v>0</v>
      </c>
      <c r="M364" s="152">
        <f t="shared" si="35"/>
        <v>0</v>
      </c>
      <c r="N364" s="43"/>
      <c r="O364" s="92"/>
      <c r="P364" s="150"/>
      <c r="Q364" s="156">
        <f t="shared" si="37"/>
        <v>0</v>
      </c>
      <c r="R364" s="161">
        <f t="shared" si="34"/>
        <v>0</v>
      </c>
      <c r="S364" s="15">
        <f>SUMIF(Accounts!A$10:A$84,C364,Accounts!A$10:A$84)</f>
        <v>0</v>
      </c>
      <c r="T364" s="15">
        <f t="shared" si="36"/>
        <v>0</v>
      </c>
      <c r="U364" s="15">
        <f t="shared" si="33"/>
        <v>0</v>
      </c>
    </row>
    <row r="365" spans="1:21">
      <c r="A365" s="56"/>
      <c r="B365" s="3"/>
      <c r="C365" s="216"/>
      <c r="D365" s="102"/>
      <c r="E365" s="102"/>
      <c r="F365" s="103"/>
      <c r="G365" s="131"/>
      <c r="H365" s="2"/>
      <c r="I365" s="107">
        <f>IF(F365="",SUMIF(Accounts!$A$10:$A$84,C365,Accounts!$D$10:$D$84),0)</f>
        <v>0</v>
      </c>
      <c r="J365" s="30">
        <f>IF(H365&lt;&gt;"",ROUND(H365*(1-F365-I365),2),IF(SETUP!$C$10&lt;&gt;"Y",0,IF(SUMIF(Accounts!A$10:A$84,C365,Accounts!Q$10:Q$84)=1,0,ROUND((D365-E365)*(1-F365-I365)/SETUP!$C$13,2))))</f>
        <v>0</v>
      </c>
      <c r="K365" s="14" t="str">
        <f>IF(SUM(C365:H365)=0,"",IF(T365=0,LOOKUP(C365,Accounts!$A$10:$A$84,Accounts!$B$10:$B$84),"Error!  Invalid Account Number"))</f>
        <v/>
      </c>
      <c r="L365" s="30">
        <f t="shared" si="32"/>
        <v>0</v>
      </c>
      <c r="M365" s="152">
        <f t="shared" si="35"/>
        <v>0</v>
      </c>
      <c r="N365" s="43"/>
      <c r="O365" s="92"/>
      <c r="P365" s="150"/>
      <c r="Q365" s="156">
        <f t="shared" si="37"/>
        <v>0</v>
      </c>
      <c r="R365" s="161">
        <f t="shared" si="34"/>
        <v>0</v>
      </c>
      <c r="S365" s="15">
        <f>SUMIF(Accounts!A$10:A$84,C365,Accounts!A$10:A$84)</f>
        <v>0</v>
      </c>
      <c r="T365" s="15">
        <f t="shared" si="36"/>
        <v>0</v>
      </c>
      <c r="U365" s="15">
        <f t="shared" si="33"/>
        <v>0</v>
      </c>
    </row>
    <row r="366" spans="1:21">
      <c r="A366" s="56"/>
      <c r="B366" s="3"/>
      <c r="C366" s="216"/>
      <c r="D366" s="102"/>
      <c r="E366" s="102"/>
      <c r="F366" s="103"/>
      <c r="G366" s="131"/>
      <c r="H366" s="2"/>
      <c r="I366" s="107">
        <f>IF(F366="",SUMIF(Accounts!$A$10:$A$84,C366,Accounts!$D$10:$D$84),0)</f>
        <v>0</v>
      </c>
      <c r="J366" s="30">
        <f>IF(H366&lt;&gt;"",ROUND(H366*(1-F366-I366),2),IF(SETUP!$C$10&lt;&gt;"Y",0,IF(SUMIF(Accounts!A$10:A$84,C366,Accounts!Q$10:Q$84)=1,0,ROUND((D366-E366)*(1-F366-I366)/SETUP!$C$13,2))))</f>
        <v>0</v>
      </c>
      <c r="K366" s="14" t="str">
        <f>IF(SUM(C366:H366)=0,"",IF(T366=0,LOOKUP(C366,Accounts!$A$10:$A$84,Accounts!$B$10:$B$84),"Error!  Invalid Account Number"))</f>
        <v/>
      </c>
      <c r="L366" s="30">
        <f t="shared" si="32"/>
        <v>0</v>
      </c>
      <c r="M366" s="152">
        <f t="shared" si="35"/>
        <v>0</v>
      </c>
      <c r="N366" s="43"/>
      <c r="O366" s="92"/>
      <c r="P366" s="150"/>
      <c r="Q366" s="156">
        <f t="shared" si="37"/>
        <v>0</v>
      </c>
      <c r="R366" s="161">
        <f t="shared" si="34"/>
        <v>0</v>
      </c>
      <c r="S366" s="15">
        <f>SUMIF(Accounts!A$10:A$84,C366,Accounts!A$10:A$84)</f>
        <v>0</v>
      </c>
      <c r="T366" s="15">
        <f t="shared" si="36"/>
        <v>0</v>
      </c>
      <c r="U366" s="15">
        <f t="shared" si="33"/>
        <v>0</v>
      </c>
    </row>
    <row r="367" spans="1:21">
      <c r="A367" s="56"/>
      <c r="B367" s="3"/>
      <c r="C367" s="216"/>
      <c r="D367" s="102"/>
      <c r="E367" s="102"/>
      <c r="F367" s="103"/>
      <c r="G367" s="131"/>
      <c r="H367" s="2"/>
      <c r="I367" s="107">
        <f>IF(F367="",SUMIF(Accounts!$A$10:$A$84,C367,Accounts!$D$10:$D$84),0)</f>
        <v>0</v>
      </c>
      <c r="J367" s="30">
        <f>IF(H367&lt;&gt;"",ROUND(H367*(1-F367-I367),2),IF(SETUP!$C$10&lt;&gt;"Y",0,IF(SUMIF(Accounts!A$10:A$84,C367,Accounts!Q$10:Q$84)=1,0,ROUND((D367-E367)*(1-F367-I367)/SETUP!$C$13,2))))</f>
        <v>0</v>
      </c>
      <c r="K367" s="14" t="str">
        <f>IF(SUM(C367:H367)=0,"",IF(T367=0,LOOKUP(C367,Accounts!$A$10:$A$84,Accounts!$B$10:$B$84),"Error!  Invalid Account Number"))</f>
        <v/>
      </c>
      <c r="L367" s="30">
        <f t="shared" si="32"/>
        <v>0</v>
      </c>
      <c r="M367" s="152">
        <f t="shared" si="35"/>
        <v>0</v>
      </c>
      <c r="N367" s="43"/>
      <c r="O367" s="92"/>
      <c r="P367" s="150"/>
      <c r="Q367" s="156">
        <f t="shared" si="37"/>
        <v>0</v>
      </c>
      <c r="R367" s="161">
        <f t="shared" si="34"/>
        <v>0</v>
      </c>
      <c r="S367" s="15">
        <f>SUMIF(Accounts!A$10:A$84,C367,Accounts!A$10:A$84)</f>
        <v>0</v>
      </c>
      <c r="T367" s="15">
        <f t="shared" si="36"/>
        <v>0</v>
      </c>
      <c r="U367" s="15">
        <f t="shared" si="33"/>
        <v>0</v>
      </c>
    </row>
    <row r="368" spans="1:21">
      <c r="A368" s="56"/>
      <c r="B368" s="3"/>
      <c r="C368" s="216"/>
      <c r="D368" s="102"/>
      <c r="E368" s="102"/>
      <c r="F368" s="103"/>
      <c r="G368" s="131"/>
      <c r="H368" s="2"/>
      <c r="I368" s="107">
        <f>IF(F368="",SUMIF(Accounts!$A$10:$A$84,C368,Accounts!$D$10:$D$84),0)</f>
        <v>0</v>
      </c>
      <c r="J368" s="30">
        <f>IF(H368&lt;&gt;"",ROUND(H368*(1-F368-I368),2),IF(SETUP!$C$10&lt;&gt;"Y",0,IF(SUMIF(Accounts!A$10:A$84,C368,Accounts!Q$10:Q$84)=1,0,ROUND((D368-E368)*(1-F368-I368)/SETUP!$C$13,2))))</f>
        <v>0</v>
      </c>
      <c r="K368" s="14" t="str">
        <f>IF(SUM(C368:H368)=0,"",IF(T368=0,LOOKUP(C368,Accounts!$A$10:$A$84,Accounts!$B$10:$B$84),"Error!  Invalid Account Number"))</f>
        <v/>
      </c>
      <c r="L368" s="30">
        <f t="shared" si="32"/>
        <v>0</v>
      </c>
      <c r="M368" s="152">
        <f t="shared" si="35"/>
        <v>0</v>
      </c>
      <c r="N368" s="43"/>
      <c r="O368" s="92"/>
      <c r="P368" s="150"/>
      <c r="Q368" s="156">
        <f t="shared" si="37"/>
        <v>0</v>
      </c>
      <c r="R368" s="161">
        <f t="shared" si="34"/>
        <v>0</v>
      </c>
      <c r="S368" s="15">
        <f>SUMIF(Accounts!A$10:A$84,C368,Accounts!A$10:A$84)</f>
        <v>0</v>
      </c>
      <c r="T368" s="15">
        <f t="shared" si="36"/>
        <v>0</v>
      </c>
      <c r="U368" s="15">
        <f t="shared" si="33"/>
        <v>0</v>
      </c>
    </row>
    <row r="369" spans="1:21">
      <c r="A369" s="56"/>
      <c r="B369" s="3"/>
      <c r="C369" s="216"/>
      <c r="D369" s="102"/>
      <c r="E369" s="102"/>
      <c r="F369" s="103"/>
      <c r="G369" s="131"/>
      <c r="H369" s="2"/>
      <c r="I369" s="107">
        <f>IF(F369="",SUMIF(Accounts!$A$10:$A$84,C369,Accounts!$D$10:$D$84),0)</f>
        <v>0</v>
      </c>
      <c r="J369" s="30">
        <f>IF(H369&lt;&gt;"",ROUND(H369*(1-F369-I369),2),IF(SETUP!$C$10&lt;&gt;"Y",0,IF(SUMIF(Accounts!A$10:A$84,C369,Accounts!Q$10:Q$84)=1,0,ROUND((D369-E369)*(1-F369-I369)/SETUP!$C$13,2))))</f>
        <v>0</v>
      </c>
      <c r="K369" s="14" t="str">
        <f>IF(SUM(C369:H369)=0,"",IF(T369=0,LOOKUP(C369,Accounts!$A$10:$A$84,Accounts!$B$10:$B$84),"Error!  Invalid Account Number"))</f>
        <v/>
      </c>
      <c r="L369" s="30">
        <f t="shared" si="32"/>
        <v>0</v>
      </c>
      <c r="M369" s="152">
        <f t="shared" si="35"/>
        <v>0</v>
      </c>
      <c r="N369" s="43"/>
      <c r="O369" s="92"/>
      <c r="P369" s="150"/>
      <c r="Q369" s="156">
        <f t="shared" si="37"/>
        <v>0</v>
      </c>
      <c r="R369" s="161">
        <f t="shared" si="34"/>
        <v>0</v>
      </c>
      <c r="S369" s="15">
        <f>SUMIF(Accounts!A$10:A$84,C369,Accounts!A$10:A$84)</f>
        <v>0</v>
      </c>
      <c r="T369" s="15">
        <f t="shared" si="36"/>
        <v>0</v>
      </c>
      <c r="U369" s="15">
        <f t="shared" si="33"/>
        <v>0</v>
      </c>
    </row>
    <row r="370" spans="1:21">
      <c r="A370" s="56"/>
      <c r="B370" s="3"/>
      <c r="C370" s="216"/>
      <c r="D370" s="102"/>
      <c r="E370" s="102"/>
      <c r="F370" s="103"/>
      <c r="G370" s="131"/>
      <c r="H370" s="2"/>
      <c r="I370" s="107">
        <f>IF(F370="",SUMIF(Accounts!$A$10:$A$84,C370,Accounts!$D$10:$D$84),0)</f>
        <v>0</v>
      </c>
      <c r="J370" s="30">
        <f>IF(H370&lt;&gt;"",ROUND(H370*(1-F370-I370),2),IF(SETUP!$C$10&lt;&gt;"Y",0,IF(SUMIF(Accounts!A$10:A$84,C370,Accounts!Q$10:Q$84)=1,0,ROUND((D370-E370)*(1-F370-I370)/SETUP!$C$13,2))))</f>
        <v>0</v>
      </c>
      <c r="K370" s="14" t="str">
        <f>IF(SUM(C370:H370)=0,"",IF(T370=0,LOOKUP(C370,Accounts!$A$10:$A$84,Accounts!$B$10:$B$84),"Error!  Invalid Account Number"))</f>
        <v/>
      </c>
      <c r="L370" s="30">
        <f t="shared" si="32"/>
        <v>0</v>
      </c>
      <c r="M370" s="152">
        <f t="shared" si="35"/>
        <v>0</v>
      </c>
      <c r="N370" s="43"/>
      <c r="O370" s="92"/>
      <c r="P370" s="150"/>
      <c r="Q370" s="156">
        <f t="shared" si="37"/>
        <v>0</v>
      </c>
      <c r="R370" s="161">
        <f t="shared" si="34"/>
        <v>0</v>
      </c>
      <c r="S370" s="15">
        <f>SUMIF(Accounts!A$10:A$84,C370,Accounts!A$10:A$84)</f>
        <v>0</v>
      </c>
      <c r="T370" s="15">
        <f t="shared" si="36"/>
        <v>0</v>
      </c>
      <c r="U370" s="15">
        <f t="shared" si="33"/>
        <v>0</v>
      </c>
    </row>
    <row r="371" spans="1:21">
      <c r="A371" s="56"/>
      <c r="B371" s="3"/>
      <c r="C371" s="216"/>
      <c r="D371" s="102"/>
      <c r="E371" s="102"/>
      <c r="F371" s="103"/>
      <c r="G371" s="131"/>
      <c r="H371" s="2"/>
      <c r="I371" s="107">
        <f>IF(F371="",SUMIF(Accounts!$A$10:$A$84,C371,Accounts!$D$10:$D$84),0)</f>
        <v>0</v>
      </c>
      <c r="J371" s="30">
        <f>IF(H371&lt;&gt;"",ROUND(H371*(1-F371-I371),2),IF(SETUP!$C$10&lt;&gt;"Y",0,IF(SUMIF(Accounts!A$10:A$84,C371,Accounts!Q$10:Q$84)=1,0,ROUND((D371-E371)*(1-F371-I371)/SETUP!$C$13,2))))</f>
        <v>0</v>
      </c>
      <c r="K371" s="14" t="str">
        <f>IF(SUM(C371:H371)=0,"",IF(T371=0,LOOKUP(C371,Accounts!$A$10:$A$84,Accounts!$B$10:$B$84),"Error!  Invalid Account Number"))</f>
        <v/>
      </c>
      <c r="L371" s="30">
        <f t="shared" si="32"/>
        <v>0</v>
      </c>
      <c r="M371" s="152">
        <f t="shared" si="35"/>
        <v>0</v>
      </c>
      <c r="N371" s="43"/>
      <c r="O371" s="92"/>
      <c r="P371" s="150"/>
      <c r="Q371" s="156">
        <f t="shared" si="37"/>
        <v>0</v>
      </c>
      <c r="R371" s="161">
        <f t="shared" si="34"/>
        <v>0</v>
      </c>
      <c r="S371" s="15">
        <f>SUMIF(Accounts!A$10:A$84,C371,Accounts!A$10:A$84)</f>
        <v>0</v>
      </c>
      <c r="T371" s="15">
        <f t="shared" si="36"/>
        <v>0</v>
      </c>
      <c r="U371" s="15">
        <f t="shared" si="33"/>
        <v>0</v>
      </c>
    </row>
    <row r="372" spans="1:21">
      <c r="A372" s="56"/>
      <c r="B372" s="3"/>
      <c r="C372" s="216"/>
      <c r="D372" s="102"/>
      <c r="E372" s="102"/>
      <c r="F372" s="103"/>
      <c r="G372" s="131"/>
      <c r="H372" s="2"/>
      <c r="I372" s="107">
        <f>IF(F372="",SUMIF(Accounts!$A$10:$A$84,C372,Accounts!$D$10:$D$84),0)</f>
        <v>0</v>
      </c>
      <c r="J372" s="30">
        <f>IF(H372&lt;&gt;"",ROUND(H372*(1-F372-I372),2),IF(SETUP!$C$10&lt;&gt;"Y",0,IF(SUMIF(Accounts!A$10:A$84,C372,Accounts!Q$10:Q$84)=1,0,ROUND((D372-E372)*(1-F372-I372)/SETUP!$C$13,2))))</f>
        <v>0</v>
      </c>
      <c r="K372" s="14" t="str">
        <f>IF(SUM(C372:H372)=0,"",IF(T372=0,LOOKUP(C372,Accounts!$A$10:$A$84,Accounts!$B$10:$B$84),"Error!  Invalid Account Number"))</f>
        <v/>
      </c>
      <c r="L372" s="30">
        <f t="shared" si="32"/>
        <v>0</v>
      </c>
      <c r="M372" s="152">
        <f t="shared" si="35"/>
        <v>0</v>
      </c>
      <c r="N372" s="43"/>
      <c r="O372" s="92"/>
      <c r="P372" s="150"/>
      <c r="Q372" s="156">
        <f t="shared" si="37"/>
        <v>0</v>
      </c>
      <c r="R372" s="161">
        <f t="shared" si="34"/>
        <v>0</v>
      </c>
      <c r="S372" s="15">
        <f>SUMIF(Accounts!A$10:A$84,C372,Accounts!A$10:A$84)</f>
        <v>0</v>
      </c>
      <c r="T372" s="15">
        <f t="shared" si="36"/>
        <v>0</v>
      </c>
      <c r="U372" s="15">
        <f t="shared" si="33"/>
        <v>0</v>
      </c>
    </row>
    <row r="373" spans="1:21">
      <c r="A373" s="56"/>
      <c r="B373" s="3"/>
      <c r="C373" s="216"/>
      <c r="D373" s="102"/>
      <c r="E373" s="102"/>
      <c r="F373" s="103"/>
      <c r="G373" s="131"/>
      <c r="H373" s="2"/>
      <c r="I373" s="107">
        <f>IF(F373="",SUMIF(Accounts!$A$10:$A$84,C373,Accounts!$D$10:$D$84),0)</f>
        <v>0</v>
      </c>
      <c r="J373" s="30">
        <f>IF(H373&lt;&gt;"",ROUND(H373*(1-F373-I373),2),IF(SETUP!$C$10&lt;&gt;"Y",0,IF(SUMIF(Accounts!A$10:A$84,C373,Accounts!Q$10:Q$84)=1,0,ROUND((D373-E373)*(1-F373-I373)/SETUP!$C$13,2))))</f>
        <v>0</v>
      </c>
      <c r="K373" s="14" t="str">
        <f>IF(SUM(C373:H373)=0,"",IF(T373=0,LOOKUP(C373,Accounts!$A$10:$A$84,Accounts!$B$10:$B$84),"Error!  Invalid Account Number"))</f>
        <v/>
      </c>
      <c r="L373" s="30">
        <f t="shared" si="32"/>
        <v>0</v>
      </c>
      <c r="M373" s="152">
        <f t="shared" si="35"/>
        <v>0</v>
      </c>
      <c r="N373" s="43"/>
      <c r="O373" s="92"/>
      <c r="P373" s="150"/>
      <c r="Q373" s="156">
        <f t="shared" si="37"/>
        <v>0</v>
      </c>
      <c r="R373" s="161">
        <f t="shared" si="34"/>
        <v>0</v>
      </c>
      <c r="S373" s="15">
        <f>SUMIF(Accounts!A$10:A$84,C373,Accounts!A$10:A$84)</f>
        <v>0</v>
      </c>
      <c r="T373" s="15">
        <f t="shared" si="36"/>
        <v>0</v>
      </c>
      <c r="U373" s="15">
        <f t="shared" si="33"/>
        <v>0</v>
      </c>
    </row>
    <row r="374" spans="1:21">
      <c r="A374" s="56"/>
      <c r="B374" s="3"/>
      <c r="C374" s="216"/>
      <c r="D374" s="102"/>
      <c r="E374" s="102"/>
      <c r="F374" s="103"/>
      <c r="G374" s="131"/>
      <c r="H374" s="2"/>
      <c r="I374" s="107">
        <f>IF(F374="",SUMIF(Accounts!$A$10:$A$84,C374,Accounts!$D$10:$D$84),0)</f>
        <v>0</v>
      </c>
      <c r="J374" s="30">
        <f>IF(H374&lt;&gt;"",ROUND(H374*(1-F374-I374),2),IF(SETUP!$C$10&lt;&gt;"Y",0,IF(SUMIF(Accounts!A$10:A$84,C374,Accounts!Q$10:Q$84)=1,0,ROUND((D374-E374)*(1-F374-I374)/SETUP!$C$13,2))))</f>
        <v>0</v>
      </c>
      <c r="K374" s="14" t="str">
        <f>IF(SUM(C374:H374)=0,"",IF(T374=0,LOOKUP(C374,Accounts!$A$10:$A$84,Accounts!$B$10:$B$84),"Error!  Invalid Account Number"))</f>
        <v/>
      </c>
      <c r="L374" s="30">
        <f t="shared" si="32"/>
        <v>0</v>
      </c>
      <c r="M374" s="152">
        <f t="shared" si="35"/>
        <v>0</v>
      </c>
      <c r="N374" s="43"/>
      <c r="O374" s="92"/>
      <c r="P374" s="150"/>
      <c r="Q374" s="156">
        <f t="shared" si="37"/>
        <v>0</v>
      </c>
      <c r="R374" s="161">
        <f t="shared" si="34"/>
        <v>0</v>
      </c>
      <c r="S374" s="15">
        <f>SUMIF(Accounts!A$10:A$84,C374,Accounts!A$10:A$84)</f>
        <v>0</v>
      </c>
      <c r="T374" s="15">
        <f t="shared" si="36"/>
        <v>0</v>
      </c>
      <c r="U374" s="15">
        <f t="shared" si="33"/>
        <v>0</v>
      </c>
    </row>
    <row r="375" spans="1:21">
      <c r="A375" s="56"/>
      <c r="B375" s="3"/>
      <c r="C375" s="216"/>
      <c r="D375" s="102"/>
      <c r="E375" s="102"/>
      <c r="F375" s="103"/>
      <c r="G375" s="131"/>
      <c r="H375" s="2"/>
      <c r="I375" s="107">
        <f>IF(F375="",SUMIF(Accounts!$A$10:$A$84,C375,Accounts!$D$10:$D$84),0)</f>
        <v>0</v>
      </c>
      <c r="J375" s="30">
        <f>IF(H375&lt;&gt;"",ROUND(H375*(1-F375-I375),2),IF(SETUP!$C$10&lt;&gt;"Y",0,IF(SUMIF(Accounts!A$10:A$84,C375,Accounts!Q$10:Q$84)=1,0,ROUND((D375-E375)*(1-F375-I375)/SETUP!$C$13,2))))</f>
        <v>0</v>
      </c>
      <c r="K375" s="14" t="str">
        <f>IF(SUM(C375:H375)=0,"",IF(T375=0,LOOKUP(C375,Accounts!$A$10:$A$84,Accounts!$B$10:$B$84),"Error!  Invalid Account Number"))</f>
        <v/>
      </c>
      <c r="L375" s="30">
        <f t="shared" si="32"/>
        <v>0</v>
      </c>
      <c r="M375" s="152">
        <f t="shared" si="35"/>
        <v>0</v>
      </c>
      <c r="N375" s="43"/>
      <c r="O375" s="92"/>
      <c r="P375" s="150"/>
      <c r="Q375" s="156">
        <f t="shared" si="37"/>
        <v>0</v>
      </c>
      <c r="R375" s="161">
        <f t="shared" si="34"/>
        <v>0</v>
      </c>
      <c r="S375" s="15">
        <f>SUMIF(Accounts!A$10:A$84,C375,Accounts!A$10:A$84)</f>
        <v>0</v>
      </c>
      <c r="T375" s="15">
        <f t="shared" si="36"/>
        <v>0</v>
      </c>
      <c r="U375" s="15">
        <f t="shared" si="33"/>
        <v>0</v>
      </c>
    </row>
    <row r="376" spans="1:21">
      <c r="A376" s="56"/>
      <c r="B376" s="3"/>
      <c r="C376" s="216"/>
      <c r="D376" s="102"/>
      <c r="E376" s="102"/>
      <c r="F376" s="103"/>
      <c r="G376" s="131"/>
      <c r="H376" s="2"/>
      <c r="I376" s="107">
        <f>IF(F376="",SUMIF(Accounts!$A$10:$A$84,C376,Accounts!$D$10:$D$84),0)</f>
        <v>0</v>
      </c>
      <c r="J376" s="30">
        <f>IF(H376&lt;&gt;"",ROUND(H376*(1-F376-I376),2),IF(SETUP!$C$10&lt;&gt;"Y",0,IF(SUMIF(Accounts!A$10:A$84,C376,Accounts!Q$10:Q$84)=1,0,ROUND((D376-E376)*(1-F376-I376)/SETUP!$C$13,2))))</f>
        <v>0</v>
      </c>
      <c r="K376" s="14" t="str">
        <f>IF(SUM(C376:H376)=0,"",IF(T376=0,LOOKUP(C376,Accounts!$A$10:$A$84,Accounts!$B$10:$B$84),"Error!  Invalid Account Number"))</f>
        <v/>
      </c>
      <c r="L376" s="30">
        <f t="shared" si="32"/>
        <v>0</v>
      </c>
      <c r="M376" s="152">
        <f t="shared" si="35"/>
        <v>0</v>
      </c>
      <c r="N376" s="43"/>
      <c r="O376" s="92"/>
      <c r="P376" s="150"/>
      <c r="Q376" s="156">
        <f t="shared" si="37"/>
        <v>0</v>
      </c>
      <c r="R376" s="161">
        <f t="shared" si="34"/>
        <v>0</v>
      </c>
      <c r="S376" s="15">
        <f>SUMIF(Accounts!A$10:A$84,C376,Accounts!A$10:A$84)</f>
        <v>0</v>
      </c>
      <c r="T376" s="15">
        <f t="shared" si="36"/>
        <v>0</v>
      </c>
      <c r="U376" s="15">
        <f t="shared" si="33"/>
        <v>0</v>
      </c>
    </row>
    <row r="377" spans="1:21">
      <c r="A377" s="56"/>
      <c r="B377" s="3"/>
      <c r="C377" s="216"/>
      <c r="D377" s="102"/>
      <c r="E377" s="102"/>
      <c r="F377" s="103"/>
      <c r="G377" s="131"/>
      <c r="H377" s="2"/>
      <c r="I377" s="107">
        <f>IF(F377="",SUMIF(Accounts!$A$10:$A$84,C377,Accounts!$D$10:$D$84),0)</f>
        <v>0</v>
      </c>
      <c r="J377" s="30">
        <f>IF(H377&lt;&gt;"",ROUND(H377*(1-F377-I377),2),IF(SETUP!$C$10&lt;&gt;"Y",0,IF(SUMIF(Accounts!A$10:A$84,C377,Accounts!Q$10:Q$84)=1,0,ROUND((D377-E377)*(1-F377-I377)/SETUP!$C$13,2))))</f>
        <v>0</v>
      </c>
      <c r="K377" s="14" t="str">
        <f>IF(SUM(C377:H377)=0,"",IF(T377=0,LOOKUP(C377,Accounts!$A$10:$A$84,Accounts!$B$10:$B$84),"Error!  Invalid Account Number"))</f>
        <v/>
      </c>
      <c r="L377" s="30">
        <f t="shared" si="32"/>
        <v>0</v>
      </c>
      <c r="M377" s="152">
        <f t="shared" si="35"/>
        <v>0</v>
      </c>
      <c r="N377" s="43"/>
      <c r="O377" s="92"/>
      <c r="P377" s="150"/>
      <c r="Q377" s="156">
        <f t="shared" si="37"/>
        <v>0</v>
      </c>
      <c r="R377" s="161">
        <f t="shared" si="34"/>
        <v>0</v>
      </c>
      <c r="S377" s="15">
        <f>SUMIF(Accounts!A$10:A$84,C377,Accounts!A$10:A$84)</f>
        <v>0</v>
      </c>
      <c r="T377" s="15">
        <f t="shared" si="36"/>
        <v>0</v>
      </c>
      <c r="U377" s="15">
        <f t="shared" si="33"/>
        <v>0</v>
      </c>
    </row>
    <row r="378" spans="1:21">
      <c r="A378" s="56"/>
      <c r="B378" s="3"/>
      <c r="C378" s="216"/>
      <c r="D378" s="102"/>
      <c r="E378" s="102"/>
      <c r="F378" s="103"/>
      <c r="G378" s="131"/>
      <c r="H378" s="2"/>
      <c r="I378" s="107">
        <f>IF(F378="",SUMIF(Accounts!$A$10:$A$84,C378,Accounts!$D$10:$D$84),0)</f>
        <v>0</v>
      </c>
      <c r="J378" s="30">
        <f>IF(H378&lt;&gt;"",ROUND(H378*(1-F378-I378),2),IF(SETUP!$C$10&lt;&gt;"Y",0,IF(SUMIF(Accounts!A$10:A$84,C378,Accounts!Q$10:Q$84)=1,0,ROUND((D378-E378)*(1-F378-I378)/SETUP!$C$13,2))))</f>
        <v>0</v>
      </c>
      <c r="K378" s="14" t="str">
        <f>IF(SUM(C378:H378)=0,"",IF(T378=0,LOOKUP(C378,Accounts!$A$10:$A$84,Accounts!$B$10:$B$84),"Error!  Invalid Account Number"))</f>
        <v/>
      </c>
      <c r="L378" s="30">
        <f t="shared" si="32"/>
        <v>0</v>
      </c>
      <c r="M378" s="152">
        <f t="shared" si="35"/>
        <v>0</v>
      </c>
      <c r="N378" s="43"/>
      <c r="O378" s="92"/>
      <c r="P378" s="150"/>
      <c r="Q378" s="156">
        <f t="shared" si="37"/>
        <v>0</v>
      </c>
      <c r="R378" s="161">
        <f t="shared" si="34"/>
        <v>0</v>
      </c>
      <c r="S378" s="15">
        <f>SUMIF(Accounts!A$10:A$84,C378,Accounts!A$10:A$84)</f>
        <v>0</v>
      </c>
      <c r="T378" s="15">
        <f t="shared" si="36"/>
        <v>0</v>
      </c>
      <c r="U378" s="15">
        <f t="shared" si="33"/>
        <v>0</v>
      </c>
    </row>
    <row r="379" spans="1:21">
      <c r="A379" s="56"/>
      <c r="B379" s="3"/>
      <c r="C379" s="216"/>
      <c r="D379" s="102"/>
      <c r="E379" s="102"/>
      <c r="F379" s="103"/>
      <c r="G379" s="131"/>
      <c r="H379" s="2"/>
      <c r="I379" s="107">
        <f>IF(F379="",SUMIF(Accounts!$A$10:$A$84,C379,Accounts!$D$10:$D$84),0)</f>
        <v>0</v>
      </c>
      <c r="J379" s="30">
        <f>IF(H379&lt;&gt;"",ROUND(H379*(1-F379-I379),2),IF(SETUP!$C$10&lt;&gt;"Y",0,IF(SUMIF(Accounts!A$10:A$84,C379,Accounts!Q$10:Q$84)=1,0,ROUND((D379-E379)*(1-F379-I379)/SETUP!$C$13,2))))</f>
        <v>0</v>
      </c>
      <c r="K379" s="14" t="str">
        <f>IF(SUM(C379:H379)=0,"",IF(T379=0,LOOKUP(C379,Accounts!$A$10:$A$84,Accounts!$B$10:$B$84),"Error!  Invalid Account Number"))</f>
        <v/>
      </c>
      <c r="L379" s="30">
        <f t="shared" si="32"/>
        <v>0</v>
      </c>
      <c r="M379" s="152">
        <f t="shared" si="35"/>
        <v>0</v>
      </c>
      <c r="N379" s="43"/>
      <c r="O379" s="92"/>
      <c r="P379" s="150"/>
      <c r="Q379" s="156">
        <f t="shared" si="37"/>
        <v>0</v>
      </c>
      <c r="R379" s="161">
        <f t="shared" si="34"/>
        <v>0</v>
      </c>
      <c r="S379" s="15">
        <f>SUMIF(Accounts!A$10:A$84,C379,Accounts!A$10:A$84)</f>
        <v>0</v>
      </c>
      <c r="T379" s="15">
        <f t="shared" si="36"/>
        <v>0</v>
      </c>
      <c r="U379" s="15">
        <f t="shared" si="33"/>
        <v>0</v>
      </c>
    </row>
    <row r="380" spans="1:21">
      <c r="A380" s="56"/>
      <c r="B380" s="3"/>
      <c r="C380" s="216"/>
      <c r="D380" s="102"/>
      <c r="E380" s="102"/>
      <c r="F380" s="103"/>
      <c r="G380" s="131"/>
      <c r="H380" s="2"/>
      <c r="I380" s="107">
        <f>IF(F380="",SUMIF(Accounts!$A$10:$A$84,C380,Accounts!$D$10:$D$84),0)</f>
        <v>0</v>
      </c>
      <c r="J380" s="30">
        <f>IF(H380&lt;&gt;"",ROUND(H380*(1-F380-I380),2),IF(SETUP!$C$10&lt;&gt;"Y",0,IF(SUMIF(Accounts!A$10:A$84,C380,Accounts!Q$10:Q$84)=1,0,ROUND((D380-E380)*(1-F380-I380)/SETUP!$C$13,2))))</f>
        <v>0</v>
      </c>
      <c r="K380" s="14" t="str">
        <f>IF(SUM(C380:H380)=0,"",IF(T380=0,LOOKUP(C380,Accounts!$A$10:$A$84,Accounts!$B$10:$B$84),"Error!  Invalid Account Number"))</f>
        <v/>
      </c>
      <c r="L380" s="30">
        <f t="shared" si="32"/>
        <v>0</v>
      </c>
      <c r="M380" s="152">
        <f t="shared" si="35"/>
        <v>0</v>
      </c>
      <c r="N380" s="43"/>
      <c r="O380" s="92"/>
      <c r="P380" s="150"/>
      <c r="Q380" s="156">
        <f t="shared" si="37"/>
        <v>0</v>
      </c>
      <c r="R380" s="161">
        <f t="shared" si="34"/>
        <v>0</v>
      </c>
      <c r="S380" s="15">
        <f>SUMIF(Accounts!A$10:A$84,C380,Accounts!A$10:A$84)</f>
        <v>0</v>
      </c>
      <c r="T380" s="15">
        <f t="shared" si="36"/>
        <v>0</v>
      </c>
      <c r="U380" s="15">
        <f t="shared" si="33"/>
        <v>0</v>
      </c>
    </row>
    <row r="381" spans="1:21">
      <c r="A381" s="56"/>
      <c r="B381" s="3"/>
      <c r="C381" s="216"/>
      <c r="D381" s="102"/>
      <c r="E381" s="102"/>
      <c r="F381" s="103"/>
      <c r="G381" s="131"/>
      <c r="H381" s="2"/>
      <c r="I381" s="107">
        <f>IF(F381="",SUMIF(Accounts!$A$10:$A$84,C381,Accounts!$D$10:$D$84),0)</f>
        <v>0</v>
      </c>
      <c r="J381" s="30">
        <f>IF(H381&lt;&gt;"",ROUND(H381*(1-F381-I381),2),IF(SETUP!$C$10&lt;&gt;"Y",0,IF(SUMIF(Accounts!A$10:A$84,C381,Accounts!Q$10:Q$84)=1,0,ROUND((D381-E381)*(1-F381-I381)/SETUP!$C$13,2))))</f>
        <v>0</v>
      </c>
      <c r="K381" s="14" t="str">
        <f>IF(SUM(C381:H381)=0,"",IF(T381=0,LOOKUP(C381,Accounts!$A$10:$A$84,Accounts!$B$10:$B$84),"Error!  Invalid Account Number"))</f>
        <v/>
      </c>
      <c r="L381" s="30">
        <f t="shared" si="32"/>
        <v>0</v>
      </c>
      <c r="M381" s="152">
        <f t="shared" si="35"/>
        <v>0</v>
      </c>
      <c r="N381" s="43"/>
      <c r="O381" s="92"/>
      <c r="P381" s="150"/>
      <c r="Q381" s="156">
        <f t="shared" si="37"/>
        <v>0</v>
      </c>
      <c r="R381" s="161">
        <f t="shared" si="34"/>
        <v>0</v>
      </c>
      <c r="S381" s="15">
        <f>SUMIF(Accounts!A$10:A$84,C381,Accounts!A$10:A$84)</f>
        <v>0</v>
      </c>
      <c r="T381" s="15">
        <f t="shared" si="36"/>
        <v>0</v>
      </c>
      <c r="U381" s="15">
        <f t="shared" si="33"/>
        <v>0</v>
      </c>
    </row>
    <row r="382" spans="1:21">
      <c r="A382" s="56"/>
      <c r="B382" s="3"/>
      <c r="C382" s="216"/>
      <c r="D382" s="102"/>
      <c r="E382" s="102"/>
      <c r="F382" s="103"/>
      <c r="G382" s="131"/>
      <c r="H382" s="2"/>
      <c r="I382" s="107">
        <f>IF(F382="",SUMIF(Accounts!$A$10:$A$84,C382,Accounts!$D$10:$D$84),0)</f>
        <v>0</v>
      </c>
      <c r="J382" s="30">
        <f>IF(H382&lt;&gt;"",ROUND(H382*(1-F382-I382),2),IF(SETUP!$C$10&lt;&gt;"Y",0,IF(SUMIF(Accounts!A$10:A$84,C382,Accounts!Q$10:Q$84)=1,0,ROUND((D382-E382)*(1-F382-I382)/SETUP!$C$13,2))))</f>
        <v>0</v>
      </c>
      <c r="K382" s="14" t="str">
        <f>IF(SUM(C382:H382)=0,"",IF(T382=0,LOOKUP(C382,Accounts!$A$10:$A$84,Accounts!$B$10:$B$84),"Error!  Invalid Account Number"))</f>
        <v/>
      </c>
      <c r="L382" s="30">
        <f t="shared" si="32"/>
        <v>0</v>
      </c>
      <c r="M382" s="152">
        <f t="shared" si="35"/>
        <v>0</v>
      </c>
      <c r="N382" s="43"/>
      <c r="O382" s="92"/>
      <c r="P382" s="150"/>
      <c r="Q382" s="156">
        <f t="shared" si="37"/>
        <v>0</v>
      </c>
      <c r="R382" s="161">
        <f t="shared" si="34"/>
        <v>0</v>
      </c>
      <c r="S382" s="15">
        <f>SUMIF(Accounts!A$10:A$84,C382,Accounts!A$10:A$84)</f>
        <v>0</v>
      </c>
      <c r="T382" s="15">
        <f t="shared" si="36"/>
        <v>0</v>
      </c>
      <c r="U382" s="15">
        <f t="shared" si="33"/>
        <v>0</v>
      </c>
    </row>
    <row r="383" spans="1:21">
      <c r="A383" s="56"/>
      <c r="B383" s="3"/>
      <c r="C383" s="216"/>
      <c r="D383" s="102"/>
      <c r="E383" s="102"/>
      <c r="F383" s="103"/>
      <c r="G383" s="131"/>
      <c r="H383" s="2"/>
      <c r="I383" s="107">
        <f>IF(F383="",SUMIF(Accounts!$A$10:$A$84,C383,Accounts!$D$10:$D$84),0)</f>
        <v>0</v>
      </c>
      <c r="J383" s="30">
        <f>IF(H383&lt;&gt;"",ROUND(H383*(1-F383-I383),2),IF(SETUP!$C$10&lt;&gt;"Y",0,IF(SUMIF(Accounts!A$10:A$84,C383,Accounts!Q$10:Q$84)=1,0,ROUND((D383-E383)*(1-F383-I383)/SETUP!$C$13,2))))</f>
        <v>0</v>
      </c>
      <c r="K383" s="14" t="str">
        <f>IF(SUM(C383:H383)=0,"",IF(T383=0,LOOKUP(C383,Accounts!$A$10:$A$84,Accounts!$B$10:$B$84),"Error!  Invalid Account Number"))</f>
        <v/>
      </c>
      <c r="L383" s="30">
        <f t="shared" si="32"/>
        <v>0</v>
      </c>
      <c r="M383" s="152">
        <f t="shared" si="35"/>
        <v>0</v>
      </c>
      <c r="N383" s="43"/>
      <c r="O383" s="92"/>
      <c r="P383" s="150"/>
      <c r="Q383" s="156">
        <f t="shared" si="37"/>
        <v>0</v>
      </c>
      <c r="R383" s="161">
        <f t="shared" si="34"/>
        <v>0</v>
      </c>
      <c r="S383" s="15">
        <f>SUMIF(Accounts!A$10:A$84,C383,Accounts!A$10:A$84)</f>
        <v>0</v>
      </c>
      <c r="T383" s="15">
        <f t="shared" si="36"/>
        <v>0</v>
      </c>
      <c r="U383" s="15">
        <f t="shared" si="33"/>
        <v>0</v>
      </c>
    </row>
    <row r="384" spans="1:21">
      <c r="A384" s="56"/>
      <c r="B384" s="3"/>
      <c r="C384" s="216"/>
      <c r="D384" s="102"/>
      <c r="E384" s="102"/>
      <c r="F384" s="103"/>
      <c r="G384" s="131"/>
      <c r="H384" s="2"/>
      <c r="I384" s="107">
        <f>IF(F384="",SUMIF(Accounts!$A$10:$A$84,C384,Accounts!$D$10:$D$84),0)</f>
        <v>0</v>
      </c>
      <c r="J384" s="30">
        <f>IF(H384&lt;&gt;"",ROUND(H384*(1-F384-I384),2),IF(SETUP!$C$10&lt;&gt;"Y",0,IF(SUMIF(Accounts!A$10:A$84,C384,Accounts!Q$10:Q$84)=1,0,ROUND((D384-E384)*(1-F384-I384)/SETUP!$C$13,2))))</f>
        <v>0</v>
      </c>
      <c r="K384" s="14" t="str">
        <f>IF(SUM(C384:H384)=0,"",IF(T384=0,LOOKUP(C384,Accounts!$A$10:$A$84,Accounts!$B$10:$B$84),"Error!  Invalid Account Number"))</f>
        <v/>
      </c>
      <c r="L384" s="30">
        <f t="shared" si="32"/>
        <v>0</v>
      </c>
      <c r="M384" s="152">
        <f t="shared" si="35"/>
        <v>0</v>
      </c>
      <c r="N384" s="43"/>
      <c r="O384" s="92"/>
      <c r="P384" s="150"/>
      <c r="Q384" s="156">
        <f t="shared" si="37"/>
        <v>0</v>
      </c>
      <c r="R384" s="161">
        <f t="shared" si="34"/>
        <v>0</v>
      </c>
      <c r="S384" s="15">
        <f>SUMIF(Accounts!A$10:A$84,C384,Accounts!A$10:A$84)</f>
        <v>0</v>
      </c>
      <c r="T384" s="15">
        <f t="shared" si="36"/>
        <v>0</v>
      </c>
      <c r="U384" s="15">
        <f t="shared" si="33"/>
        <v>0</v>
      </c>
    </row>
    <row r="385" spans="1:21">
      <c r="A385" s="56"/>
      <c r="B385" s="3"/>
      <c r="C385" s="216"/>
      <c r="D385" s="102"/>
      <c r="E385" s="102"/>
      <c r="F385" s="103"/>
      <c r="G385" s="131"/>
      <c r="H385" s="2"/>
      <c r="I385" s="107">
        <f>IF(F385="",SUMIF(Accounts!$A$10:$A$84,C385,Accounts!$D$10:$D$84),0)</f>
        <v>0</v>
      </c>
      <c r="J385" s="30">
        <f>IF(H385&lt;&gt;"",ROUND(H385*(1-F385-I385),2),IF(SETUP!$C$10&lt;&gt;"Y",0,IF(SUMIF(Accounts!A$10:A$84,C385,Accounts!Q$10:Q$84)=1,0,ROUND((D385-E385)*(1-F385-I385)/SETUP!$C$13,2))))</f>
        <v>0</v>
      </c>
      <c r="K385" s="14" t="str">
        <f>IF(SUM(C385:H385)=0,"",IF(T385=0,LOOKUP(C385,Accounts!$A$10:$A$84,Accounts!$B$10:$B$84),"Error!  Invalid Account Number"))</f>
        <v/>
      </c>
      <c r="L385" s="30">
        <f t="shared" si="32"/>
        <v>0</v>
      </c>
      <c r="M385" s="152">
        <f t="shared" si="35"/>
        <v>0</v>
      </c>
      <c r="N385" s="43"/>
      <c r="O385" s="92"/>
      <c r="P385" s="150"/>
      <c r="Q385" s="156">
        <f t="shared" si="37"/>
        <v>0</v>
      </c>
      <c r="R385" s="161">
        <f t="shared" si="34"/>
        <v>0</v>
      </c>
      <c r="S385" s="15">
        <f>SUMIF(Accounts!A$10:A$84,C385,Accounts!A$10:A$84)</f>
        <v>0</v>
      </c>
      <c r="T385" s="15">
        <f t="shared" si="36"/>
        <v>0</v>
      </c>
      <c r="U385" s="15">
        <f t="shared" si="33"/>
        <v>0</v>
      </c>
    </row>
    <row r="386" spans="1:21">
      <c r="A386" s="56"/>
      <c r="B386" s="3"/>
      <c r="C386" s="216"/>
      <c r="D386" s="102"/>
      <c r="E386" s="102"/>
      <c r="F386" s="103"/>
      <c r="G386" s="131"/>
      <c r="H386" s="2"/>
      <c r="I386" s="107">
        <f>IF(F386="",SUMIF(Accounts!$A$10:$A$84,C386,Accounts!$D$10:$D$84),0)</f>
        <v>0</v>
      </c>
      <c r="J386" s="30">
        <f>IF(H386&lt;&gt;"",ROUND(H386*(1-F386-I386),2),IF(SETUP!$C$10&lt;&gt;"Y",0,IF(SUMIF(Accounts!A$10:A$84,C386,Accounts!Q$10:Q$84)=1,0,ROUND((D386-E386)*(1-F386-I386)/SETUP!$C$13,2))))</f>
        <v>0</v>
      </c>
      <c r="K386" s="14" t="str">
        <f>IF(SUM(C386:H386)=0,"",IF(T386=0,LOOKUP(C386,Accounts!$A$10:$A$84,Accounts!$B$10:$B$84),"Error!  Invalid Account Number"))</f>
        <v/>
      </c>
      <c r="L386" s="30">
        <f t="shared" si="32"/>
        <v>0</v>
      </c>
      <c r="M386" s="152">
        <f t="shared" si="35"/>
        <v>0</v>
      </c>
      <c r="N386" s="43"/>
      <c r="O386" s="92"/>
      <c r="P386" s="150"/>
      <c r="Q386" s="156">
        <f t="shared" si="37"/>
        <v>0</v>
      </c>
      <c r="R386" s="161">
        <f t="shared" si="34"/>
        <v>0</v>
      </c>
      <c r="S386" s="15">
        <f>SUMIF(Accounts!A$10:A$84,C386,Accounts!A$10:A$84)</f>
        <v>0</v>
      </c>
      <c r="T386" s="15">
        <f t="shared" si="36"/>
        <v>0</v>
      </c>
      <c r="U386" s="15">
        <f t="shared" si="33"/>
        <v>0</v>
      </c>
    </row>
    <row r="387" spans="1:21">
      <c r="A387" s="56"/>
      <c r="B387" s="3"/>
      <c r="C387" s="216"/>
      <c r="D387" s="102"/>
      <c r="E387" s="102"/>
      <c r="F387" s="103"/>
      <c r="G387" s="131"/>
      <c r="H387" s="2"/>
      <c r="I387" s="107">
        <f>IF(F387="",SUMIF(Accounts!$A$10:$A$84,C387,Accounts!$D$10:$D$84),0)</f>
        <v>0</v>
      </c>
      <c r="J387" s="30">
        <f>IF(H387&lt;&gt;"",ROUND(H387*(1-F387-I387),2),IF(SETUP!$C$10&lt;&gt;"Y",0,IF(SUMIF(Accounts!A$10:A$84,C387,Accounts!Q$10:Q$84)=1,0,ROUND((D387-E387)*(1-F387-I387)/SETUP!$C$13,2))))</f>
        <v>0</v>
      </c>
      <c r="K387" s="14" t="str">
        <f>IF(SUM(C387:H387)=0,"",IF(T387=0,LOOKUP(C387,Accounts!$A$10:$A$84,Accounts!$B$10:$B$84),"Error!  Invalid Account Number"))</f>
        <v/>
      </c>
      <c r="L387" s="30">
        <f t="shared" si="32"/>
        <v>0</v>
      </c>
      <c r="M387" s="152">
        <f t="shared" si="35"/>
        <v>0</v>
      </c>
      <c r="N387" s="43"/>
      <c r="O387" s="92"/>
      <c r="P387" s="150"/>
      <c r="Q387" s="156">
        <f t="shared" si="37"/>
        <v>0</v>
      </c>
      <c r="R387" s="161">
        <f t="shared" si="34"/>
        <v>0</v>
      </c>
      <c r="S387" s="15">
        <f>SUMIF(Accounts!A$10:A$84,C387,Accounts!A$10:A$84)</f>
        <v>0</v>
      </c>
      <c r="T387" s="15">
        <f t="shared" si="36"/>
        <v>0</v>
      </c>
      <c r="U387" s="15">
        <f t="shared" si="33"/>
        <v>0</v>
      </c>
    </row>
    <row r="388" spans="1:21">
      <c r="A388" s="56"/>
      <c r="B388" s="3"/>
      <c r="C388" s="216"/>
      <c r="D388" s="102"/>
      <c r="E388" s="102"/>
      <c r="F388" s="103"/>
      <c r="G388" s="131"/>
      <c r="H388" s="2"/>
      <c r="I388" s="107">
        <f>IF(F388="",SUMIF(Accounts!$A$10:$A$84,C388,Accounts!$D$10:$D$84),0)</f>
        <v>0</v>
      </c>
      <c r="J388" s="30">
        <f>IF(H388&lt;&gt;"",ROUND(H388*(1-F388-I388),2),IF(SETUP!$C$10&lt;&gt;"Y",0,IF(SUMIF(Accounts!A$10:A$84,C388,Accounts!Q$10:Q$84)=1,0,ROUND((D388-E388)*(1-F388-I388)/SETUP!$C$13,2))))</f>
        <v>0</v>
      </c>
      <c r="K388" s="14" t="str">
        <f>IF(SUM(C388:H388)=0,"",IF(T388=0,LOOKUP(C388,Accounts!$A$10:$A$84,Accounts!$B$10:$B$84),"Error!  Invalid Account Number"))</f>
        <v/>
      </c>
      <c r="L388" s="30">
        <f t="shared" si="32"/>
        <v>0</v>
      </c>
      <c r="M388" s="152">
        <f t="shared" si="35"/>
        <v>0</v>
      </c>
      <c r="N388" s="43"/>
      <c r="O388" s="92"/>
      <c r="P388" s="150"/>
      <c r="Q388" s="156">
        <f t="shared" si="37"/>
        <v>0</v>
      </c>
      <c r="R388" s="161">
        <f t="shared" si="34"/>
        <v>0</v>
      </c>
      <c r="S388" s="15">
        <f>SUMIF(Accounts!A$10:A$84,C388,Accounts!A$10:A$84)</f>
        <v>0</v>
      </c>
      <c r="T388" s="15">
        <f t="shared" si="36"/>
        <v>0</v>
      </c>
      <c r="U388" s="15">
        <f t="shared" si="33"/>
        <v>0</v>
      </c>
    </row>
    <row r="389" spans="1:21">
      <c r="A389" s="56"/>
      <c r="B389" s="3"/>
      <c r="C389" s="216"/>
      <c r="D389" s="102"/>
      <c r="E389" s="102"/>
      <c r="F389" s="103"/>
      <c r="G389" s="131"/>
      <c r="H389" s="2"/>
      <c r="I389" s="107">
        <f>IF(F389="",SUMIF(Accounts!$A$10:$A$84,C389,Accounts!$D$10:$D$84),0)</f>
        <v>0</v>
      </c>
      <c r="J389" s="30">
        <f>IF(H389&lt;&gt;"",ROUND(H389*(1-F389-I389),2),IF(SETUP!$C$10&lt;&gt;"Y",0,IF(SUMIF(Accounts!A$10:A$84,C389,Accounts!Q$10:Q$84)=1,0,ROUND((D389-E389)*(1-F389-I389)/SETUP!$C$13,2))))</f>
        <v>0</v>
      </c>
      <c r="K389" s="14" t="str">
        <f>IF(SUM(C389:H389)=0,"",IF(T389=0,LOOKUP(C389,Accounts!$A$10:$A$84,Accounts!$B$10:$B$84),"Error!  Invalid Account Number"))</f>
        <v/>
      </c>
      <c r="L389" s="30">
        <f t="shared" si="32"/>
        <v>0</v>
      </c>
      <c r="M389" s="152">
        <f t="shared" si="35"/>
        <v>0</v>
      </c>
      <c r="N389" s="43"/>
      <c r="O389" s="92"/>
      <c r="P389" s="150"/>
      <c r="Q389" s="156">
        <f t="shared" si="37"/>
        <v>0</v>
      </c>
      <c r="R389" s="161">
        <f t="shared" si="34"/>
        <v>0</v>
      </c>
      <c r="S389" s="15">
        <f>SUMIF(Accounts!A$10:A$84,C389,Accounts!A$10:A$84)</f>
        <v>0</v>
      </c>
      <c r="T389" s="15">
        <f t="shared" si="36"/>
        <v>0</v>
      </c>
      <c r="U389" s="15">
        <f t="shared" si="33"/>
        <v>0</v>
      </c>
    </row>
    <row r="390" spans="1:21">
      <c r="A390" s="56"/>
      <c r="B390" s="3"/>
      <c r="C390" s="216"/>
      <c r="D390" s="102"/>
      <c r="E390" s="102"/>
      <c r="F390" s="103"/>
      <c r="G390" s="131"/>
      <c r="H390" s="2"/>
      <c r="I390" s="107">
        <f>IF(F390="",SUMIF(Accounts!$A$10:$A$84,C390,Accounts!$D$10:$D$84),0)</f>
        <v>0</v>
      </c>
      <c r="J390" s="30">
        <f>IF(H390&lt;&gt;"",ROUND(H390*(1-F390-I390),2),IF(SETUP!$C$10&lt;&gt;"Y",0,IF(SUMIF(Accounts!A$10:A$84,C390,Accounts!Q$10:Q$84)=1,0,ROUND((D390-E390)*(1-F390-I390)/SETUP!$C$13,2))))</f>
        <v>0</v>
      </c>
      <c r="K390" s="14" t="str">
        <f>IF(SUM(C390:H390)=0,"",IF(T390=0,LOOKUP(C390,Accounts!$A$10:$A$84,Accounts!$B$10:$B$84),"Error!  Invalid Account Number"))</f>
        <v/>
      </c>
      <c r="L390" s="30">
        <f t="shared" si="32"/>
        <v>0</v>
      </c>
      <c r="M390" s="152">
        <f t="shared" si="35"/>
        <v>0</v>
      </c>
      <c r="N390" s="43"/>
      <c r="O390" s="92"/>
      <c r="P390" s="150"/>
      <c r="Q390" s="156">
        <f t="shared" si="37"/>
        <v>0</v>
      </c>
      <c r="R390" s="161">
        <f t="shared" si="34"/>
        <v>0</v>
      </c>
      <c r="S390" s="15">
        <f>SUMIF(Accounts!A$10:A$84,C390,Accounts!A$10:A$84)</f>
        <v>0</v>
      </c>
      <c r="T390" s="15">
        <f t="shared" si="36"/>
        <v>0</v>
      </c>
      <c r="U390" s="15">
        <f t="shared" si="33"/>
        <v>0</v>
      </c>
    </row>
    <row r="391" spans="1:21">
      <c r="A391" s="56"/>
      <c r="B391" s="3"/>
      <c r="C391" s="216"/>
      <c r="D391" s="102"/>
      <c r="E391" s="102"/>
      <c r="F391" s="103"/>
      <c r="G391" s="131"/>
      <c r="H391" s="2"/>
      <c r="I391" s="107">
        <f>IF(F391="",SUMIF(Accounts!$A$10:$A$84,C391,Accounts!$D$10:$D$84),0)</f>
        <v>0</v>
      </c>
      <c r="J391" s="30">
        <f>IF(H391&lt;&gt;"",ROUND(H391*(1-F391-I391),2),IF(SETUP!$C$10&lt;&gt;"Y",0,IF(SUMIF(Accounts!A$10:A$84,C391,Accounts!Q$10:Q$84)=1,0,ROUND((D391-E391)*(1-F391-I391)/SETUP!$C$13,2))))</f>
        <v>0</v>
      </c>
      <c r="K391" s="14" t="str">
        <f>IF(SUM(C391:H391)=0,"",IF(T391=0,LOOKUP(C391,Accounts!$A$10:$A$84,Accounts!$B$10:$B$84),"Error!  Invalid Account Number"))</f>
        <v/>
      </c>
      <c r="L391" s="30">
        <f t="shared" si="32"/>
        <v>0</v>
      </c>
      <c r="M391" s="152">
        <f t="shared" si="35"/>
        <v>0</v>
      </c>
      <c r="N391" s="43"/>
      <c r="O391" s="92"/>
      <c r="P391" s="150"/>
      <c r="Q391" s="156">
        <f t="shared" si="37"/>
        <v>0</v>
      </c>
      <c r="R391" s="161">
        <f t="shared" si="34"/>
        <v>0</v>
      </c>
      <c r="S391" s="15">
        <f>SUMIF(Accounts!A$10:A$84,C391,Accounts!A$10:A$84)</f>
        <v>0</v>
      </c>
      <c r="T391" s="15">
        <f t="shared" si="36"/>
        <v>0</v>
      </c>
      <c r="U391" s="15">
        <f t="shared" si="33"/>
        <v>0</v>
      </c>
    </row>
    <row r="392" spans="1:21">
      <c r="A392" s="56"/>
      <c r="B392" s="3"/>
      <c r="C392" s="216"/>
      <c r="D392" s="102"/>
      <c r="E392" s="102"/>
      <c r="F392" s="103"/>
      <c r="G392" s="131"/>
      <c r="H392" s="2"/>
      <c r="I392" s="107">
        <f>IF(F392="",SUMIF(Accounts!$A$10:$A$84,C392,Accounts!$D$10:$D$84),0)</f>
        <v>0</v>
      </c>
      <c r="J392" s="30">
        <f>IF(H392&lt;&gt;"",ROUND(H392*(1-F392-I392),2),IF(SETUP!$C$10&lt;&gt;"Y",0,IF(SUMIF(Accounts!A$10:A$84,C392,Accounts!Q$10:Q$84)=1,0,ROUND((D392-E392)*(1-F392-I392)/SETUP!$C$13,2))))</f>
        <v>0</v>
      </c>
      <c r="K392" s="14" t="str">
        <f>IF(SUM(C392:H392)=0,"",IF(T392=0,LOOKUP(C392,Accounts!$A$10:$A$84,Accounts!$B$10:$B$84),"Error!  Invalid Account Number"))</f>
        <v/>
      </c>
      <c r="L392" s="30">
        <f t="shared" ref="L392:L455" si="38">D392-E392-J392-M392</f>
        <v>0</v>
      </c>
      <c r="M392" s="152">
        <f t="shared" si="35"/>
        <v>0</v>
      </c>
      <c r="N392" s="43"/>
      <c r="O392" s="92"/>
      <c r="P392" s="150"/>
      <c r="Q392" s="156">
        <f t="shared" si="37"/>
        <v>0</v>
      </c>
      <c r="R392" s="161">
        <f t="shared" si="34"/>
        <v>0</v>
      </c>
      <c r="S392" s="15">
        <f>SUMIF(Accounts!A$10:A$84,C392,Accounts!A$10:A$84)</f>
        <v>0</v>
      </c>
      <c r="T392" s="15">
        <f t="shared" si="36"/>
        <v>0</v>
      </c>
      <c r="U392" s="15">
        <f t="shared" ref="U392:U455" si="39">IF(OR(AND(D392-E392&lt;0,J392&gt;0),AND(D392-E392&gt;0,J392&lt;0)),1,0)</f>
        <v>0</v>
      </c>
    </row>
    <row r="393" spans="1:21">
      <c r="A393" s="56"/>
      <c r="B393" s="3"/>
      <c r="C393" s="216"/>
      <c r="D393" s="102"/>
      <c r="E393" s="102"/>
      <c r="F393" s="103"/>
      <c r="G393" s="131"/>
      <c r="H393" s="2"/>
      <c r="I393" s="107">
        <f>IF(F393="",SUMIF(Accounts!$A$10:$A$84,C393,Accounts!$D$10:$D$84),0)</f>
        <v>0</v>
      </c>
      <c r="J393" s="30">
        <f>IF(H393&lt;&gt;"",ROUND(H393*(1-F393-I393),2),IF(SETUP!$C$10&lt;&gt;"Y",0,IF(SUMIF(Accounts!A$10:A$84,C393,Accounts!Q$10:Q$84)=1,0,ROUND((D393-E393)*(1-F393-I393)/SETUP!$C$13,2))))</f>
        <v>0</v>
      </c>
      <c r="K393" s="14" t="str">
        <f>IF(SUM(C393:H393)=0,"",IF(T393=0,LOOKUP(C393,Accounts!$A$10:$A$84,Accounts!$B$10:$B$84),"Error!  Invalid Account Number"))</f>
        <v/>
      </c>
      <c r="L393" s="30">
        <f t="shared" si="38"/>
        <v>0</v>
      </c>
      <c r="M393" s="152">
        <f t="shared" si="35"/>
        <v>0</v>
      </c>
      <c r="N393" s="43"/>
      <c r="O393" s="92"/>
      <c r="P393" s="150"/>
      <c r="Q393" s="156">
        <f t="shared" si="37"/>
        <v>0</v>
      </c>
      <c r="R393" s="161">
        <f t="shared" ref="R393:R456" si="40">J393+Q393</f>
        <v>0</v>
      </c>
      <c r="S393" s="15">
        <f>SUMIF(Accounts!A$10:A$84,C393,Accounts!A$10:A$84)</f>
        <v>0</v>
      </c>
      <c r="T393" s="15">
        <f t="shared" si="36"/>
        <v>0</v>
      </c>
      <c r="U393" s="15">
        <f t="shared" si="39"/>
        <v>0</v>
      </c>
    </row>
    <row r="394" spans="1:21">
      <c r="A394" s="56"/>
      <c r="B394" s="3"/>
      <c r="C394" s="216"/>
      <c r="D394" s="102"/>
      <c r="E394" s="102"/>
      <c r="F394" s="103"/>
      <c r="G394" s="131"/>
      <c r="H394" s="2"/>
      <c r="I394" s="107">
        <f>IF(F394="",SUMIF(Accounts!$A$10:$A$84,C394,Accounts!$D$10:$D$84),0)</f>
        <v>0</v>
      </c>
      <c r="J394" s="30">
        <f>IF(H394&lt;&gt;"",ROUND(H394*(1-F394-I394),2),IF(SETUP!$C$10&lt;&gt;"Y",0,IF(SUMIF(Accounts!A$10:A$84,C394,Accounts!Q$10:Q$84)=1,0,ROUND((D394-E394)*(1-F394-I394)/SETUP!$C$13,2))))</f>
        <v>0</v>
      </c>
      <c r="K394" s="14" t="str">
        <f>IF(SUM(C394:H394)=0,"",IF(T394=0,LOOKUP(C394,Accounts!$A$10:$A$84,Accounts!$B$10:$B$84),"Error!  Invalid Account Number"))</f>
        <v/>
      </c>
      <c r="L394" s="30">
        <f t="shared" si="38"/>
        <v>0</v>
      </c>
      <c r="M394" s="152">
        <f t="shared" ref="M394:M457" si="41">ROUND((D394-E394)*(F394+I394),2)</f>
        <v>0</v>
      </c>
      <c r="N394" s="43"/>
      <c r="O394" s="92"/>
      <c r="P394" s="150"/>
      <c r="Q394" s="156">
        <f t="shared" si="37"/>
        <v>0</v>
      </c>
      <c r="R394" s="161">
        <f t="shared" si="40"/>
        <v>0</v>
      </c>
      <c r="S394" s="15">
        <f>SUMIF(Accounts!A$10:A$84,C394,Accounts!A$10:A$84)</f>
        <v>0</v>
      </c>
      <c r="T394" s="15">
        <f t="shared" ref="T394:T457" si="42">IF(AND(SUM(D394:H394)&lt;&gt;0,C394=0),1,IF(S394=C394,0,1))</f>
        <v>0</v>
      </c>
      <c r="U394" s="15">
        <f t="shared" si="39"/>
        <v>0</v>
      </c>
    </row>
    <row r="395" spans="1:21">
      <c r="A395" s="56"/>
      <c r="B395" s="3"/>
      <c r="C395" s="216"/>
      <c r="D395" s="102"/>
      <c r="E395" s="102"/>
      <c r="F395" s="103"/>
      <c r="G395" s="131"/>
      <c r="H395" s="2"/>
      <c r="I395" s="107">
        <f>IF(F395="",SUMIF(Accounts!$A$10:$A$84,C395,Accounts!$D$10:$D$84),0)</f>
        <v>0</v>
      </c>
      <c r="J395" s="30">
        <f>IF(H395&lt;&gt;"",ROUND(H395*(1-F395-I395),2),IF(SETUP!$C$10&lt;&gt;"Y",0,IF(SUMIF(Accounts!A$10:A$84,C395,Accounts!Q$10:Q$84)=1,0,ROUND((D395-E395)*(1-F395-I395)/SETUP!$C$13,2))))</f>
        <v>0</v>
      </c>
      <c r="K395" s="14" t="str">
        <f>IF(SUM(C395:H395)=0,"",IF(T395=0,LOOKUP(C395,Accounts!$A$10:$A$84,Accounts!$B$10:$B$84),"Error!  Invalid Account Number"))</f>
        <v/>
      </c>
      <c r="L395" s="30">
        <f t="shared" si="38"/>
        <v>0</v>
      </c>
      <c r="M395" s="152">
        <f t="shared" si="41"/>
        <v>0</v>
      </c>
      <c r="N395" s="43"/>
      <c r="O395" s="92"/>
      <c r="P395" s="150"/>
      <c r="Q395" s="156">
        <f t="shared" ref="Q395:Q458" si="43">IF(AND(C395&gt;=101,C395&lt;=120),-J395,0)</f>
        <v>0</v>
      </c>
      <c r="R395" s="161">
        <f t="shared" si="40"/>
        <v>0</v>
      </c>
      <c r="S395" s="15">
        <f>SUMIF(Accounts!A$10:A$84,C395,Accounts!A$10:A$84)</f>
        <v>0</v>
      </c>
      <c r="T395" s="15">
        <f t="shared" si="42"/>
        <v>0</v>
      </c>
      <c r="U395" s="15">
        <f t="shared" si="39"/>
        <v>0</v>
      </c>
    </row>
    <row r="396" spans="1:21">
      <c r="A396" s="56"/>
      <c r="B396" s="3"/>
      <c r="C396" s="216"/>
      <c r="D396" s="102"/>
      <c r="E396" s="102"/>
      <c r="F396" s="103"/>
      <c r="G396" s="131"/>
      <c r="H396" s="2"/>
      <c r="I396" s="107">
        <f>IF(F396="",SUMIF(Accounts!$A$10:$A$84,C396,Accounts!$D$10:$D$84),0)</f>
        <v>0</v>
      </c>
      <c r="J396" s="30">
        <f>IF(H396&lt;&gt;"",ROUND(H396*(1-F396-I396),2),IF(SETUP!$C$10&lt;&gt;"Y",0,IF(SUMIF(Accounts!A$10:A$84,C396,Accounts!Q$10:Q$84)=1,0,ROUND((D396-E396)*(1-F396-I396)/SETUP!$C$13,2))))</f>
        <v>0</v>
      </c>
      <c r="K396" s="14" t="str">
        <f>IF(SUM(C396:H396)=0,"",IF(T396=0,LOOKUP(C396,Accounts!$A$10:$A$84,Accounts!$B$10:$B$84),"Error!  Invalid Account Number"))</f>
        <v/>
      </c>
      <c r="L396" s="30">
        <f t="shared" si="38"/>
        <v>0</v>
      </c>
      <c r="M396" s="152">
        <f t="shared" si="41"/>
        <v>0</v>
      </c>
      <c r="N396" s="43"/>
      <c r="O396" s="92"/>
      <c r="P396" s="150"/>
      <c r="Q396" s="156">
        <f t="shared" si="43"/>
        <v>0</v>
      </c>
      <c r="R396" s="161">
        <f t="shared" si="40"/>
        <v>0</v>
      </c>
      <c r="S396" s="15">
        <f>SUMIF(Accounts!A$10:A$84,C396,Accounts!A$10:A$84)</f>
        <v>0</v>
      </c>
      <c r="T396" s="15">
        <f t="shared" si="42"/>
        <v>0</v>
      </c>
      <c r="U396" s="15">
        <f t="shared" si="39"/>
        <v>0</v>
      </c>
    </row>
    <row r="397" spans="1:21">
      <c r="A397" s="56"/>
      <c r="B397" s="3"/>
      <c r="C397" s="216"/>
      <c r="D397" s="102"/>
      <c r="E397" s="102"/>
      <c r="F397" s="103"/>
      <c r="G397" s="131"/>
      <c r="H397" s="2"/>
      <c r="I397" s="107">
        <f>IF(F397="",SUMIF(Accounts!$A$10:$A$84,C397,Accounts!$D$10:$D$84),0)</f>
        <v>0</v>
      </c>
      <c r="J397" s="30">
        <f>IF(H397&lt;&gt;"",ROUND(H397*(1-F397-I397),2),IF(SETUP!$C$10&lt;&gt;"Y",0,IF(SUMIF(Accounts!A$10:A$84,C397,Accounts!Q$10:Q$84)=1,0,ROUND((D397-E397)*(1-F397-I397)/SETUP!$C$13,2))))</f>
        <v>0</v>
      </c>
      <c r="K397" s="14" t="str">
        <f>IF(SUM(C397:H397)=0,"",IF(T397=0,LOOKUP(C397,Accounts!$A$10:$A$84,Accounts!$B$10:$B$84),"Error!  Invalid Account Number"))</f>
        <v/>
      </c>
      <c r="L397" s="30">
        <f t="shared" si="38"/>
        <v>0</v>
      </c>
      <c r="M397" s="152">
        <f t="shared" si="41"/>
        <v>0</v>
      </c>
      <c r="N397" s="43"/>
      <c r="O397" s="92"/>
      <c r="P397" s="150"/>
      <c r="Q397" s="156">
        <f t="shared" si="43"/>
        <v>0</v>
      </c>
      <c r="R397" s="161">
        <f t="shared" si="40"/>
        <v>0</v>
      </c>
      <c r="S397" s="15">
        <f>SUMIF(Accounts!A$10:A$84,C397,Accounts!A$10:A$84)</f>
        <v>0</v>
      </c>
      <c r="T397" s="15">
        <f t="shared" si="42"/>
        <v>0</v>
      </c>
      <c r="U397" s="15">
        <f t="shared" si="39"/>
        <v>0</v>
      </c>
    </row>
    <row r="398" spans="1:21">
      <c r="A398" s="56"/>
      <c r="B398" s="3"/>
      <c r="C398" s="216"/>
      <c r="D398" s="102"/>
      <c r="E398" s="102"/>
      <c r="F398" s="103"/>
      <c r="G398" s="131"/>
      <c r="H398" s="2"/>
      <c r="I398" s="107">
        <f>IF(F398="",SUMIF(Accounts!$A$10:$A$84,C398,Accounts!$D$10:$D$84),0)</f>
        <v>0</v>
      </c>
      <c r="J398" s="30">
        <f>IF(H398&lt;&gt;"",ROUND(H398*(1-F398-I398),2),IF(SETUP!$C$10&lt;&gt;"Y",0,IF(SUMIF(Accounts!A$10:A$84,C398,Accounts!Q$10:Q$84)=1,0,ROUND((D398-E398)*(1-F398-I398)/SETUP!$C$13,2))))</f>
        <v>0</v>
      </c>
      <c r="K398" s="14" t="str">
        <f>IF(SUM(C398:H398)=0,"",IF(T398=0,LOOKUP(C398,Accounts!$A$10:$A$84,Accounts!$B$10:$B$84),"Error!  Invalid Account Number"))</f>
        <v/>
      </c>
      <c r="L398" s="30">
        <f t="shared" si="38"/>
        <v>0</v>
      </c>
      <c r="M398" s="152">
        <f t="shared" si="41"/>
        <v>0</v>
      </c>
      <c r="N398" s="43"/>
      <c r="O398" s="92"/>
      <c r="P398" s="150"/>
      <c r="Q398" s="156">
        <f t="shared" si="43"/>
        <v>0</v>
      </c>
      <c r="R398" s="161">
        <f t="shared" si="40"/>
        <v>0</v>
      </c>
      <c r="S398" s="15">
        <f>SUMIF(Accounts!A$10:A$84,C398,Accounts!A$10:A$84)</f>
        <v>0</v>
      </c>
      <c r="T398" s="15">
        <f t="shared" si="42"/>
        <v>0</v>
      </c>
      <c r="U398" s="15">
        <f t="shared" si="39"/>
        <v>0</v>
      </c>
    </row>
    <row r="399" spans="1:21">
      <c r="A399" s="56"/>
      <c r="B399" s="3"/>
      <c r="C399" s="216"/>
      <c r="D399" s="102"/>
      <c r="E399" s="102"/>
      <c r="F399" s="103"/>
      <c r="G399" s="131"/>
      <c r="H399" s="2"/>
      <c r="I399" s="107">
        <f>IF(F399="",SUMIF(Accounts!$A$10:$A$84,C399,Accounts!$D$10:$D$84),0)</f>
        <v>0</v>
      </c>
      <c r="J399" s="30">
        <f>IF(H399&lt;&gt;"",ROUND(H399*(1-F399-I399),2),IF(SETUP!$C$10&lt;&gt;"Y",0,IF(SUMIF(Accounts!A$10:A$84,C399,Accounts!Q$10:Q$84)=1,0,ROUND((D399-E399)*(1-F399-I399)/SETUP!$C$13,2))))</f>
        <v>0</v>
      </c>
      <c r="K399" s="14" t="str">
        <f>IF(SUM(C399:H399)=0,"",IF(T399=0,LOOKUP(C399,Accounts!$A$10:$A$84,Accounts!$B$10:$B$84),"Error!  Invalid Account Number"))</f>
        <v/>
      </c>
      <c r="L399" s="30">
        <f t="shared" si="38"/>
        <v>0</v>
      </c>
      <c r="M399" s="152">
        <f t="shared" si="41"/>
        <v>0</v>
      </c>
      <c r="N399" s="43"/>
      <c r="O399" s="92"/>
      <c r="P399" s="150"/>
      <c r="Q399" s="156">
        <f t="shared" si="43"/>
        <v>0</v>
      </c>
      <c r="R399" s="161">
        <f t="shared" si="40"/>
        <v>0</v>
      </c>
      <c r="S399" s="15">
        <f>SUMIF(Accounts!A$10:A$84,C399,Accounts!A$10:A$84)</f>
        <v>0</v>
      </c>
      <c r="T399" s="15">
        <f t="shared" si="42"/>
        <v>0</v>
      </c>
      <c r="U399" s="15">
        <f t="shared" si="39"/>
        <v>0</v>
      </c>
    </row>
    <row r="400" spans="1:21">
      <c r="A400" s="56"/>
      <c r="B400" s="3"/>
      <c r="C400" s="216"/>
      <c r="D400" s="102"/>
      <c r="E400" s="102"/>
      <c r="F400" s="103"/>
      <c r="G400" s="131"/>
      <c r="H400" s="2"/>
      <c r="I400" s="107">
        <f>IF(F400="",SUMIF(Accounts!$A$10:$A$84,C400,Accounts!$D$10:$D$84),0)</f>
        <v>0</v>
      </c>
      <c r="J400" s="30">
        <f>IF(H400&lt;&gt;"",ROUND(H400*(1-F400-I400),2),IF(SETUP!$C$10&lt;&gt;"Y",0,IF(SUMIF(Accounts!A$10:A$84,C400,Accounts!Q$10:Q$84)=1,0,ROUND((D400-E400)*(1-F400-I400)/SETUP!$C$13,2))))</f>
        <v>0</v>
      </c>
      <c r="K400" s="14" t="str">
        <f>IF(SUM(C400:H400)=0,"",IF(T400=0,LOOKUP(C400,Accounts!$A$10:$A$84,Accounts!$B$10:$B$84),"Error!  Invalid Account Number"))</f>
        <v/>
      </c>
      <c r="L400" s="30">
        <f t="shared" si="38"/>
        <v>0</v>
      </c>
      <c r="M400" s="152">
        <f t="shared" si="41"/>
        <v>0</v>
      </c>
      <c r="N400" s="43"/>
      <c r="O400" s="92"/>
      <c r="P400" s="150"/>
      <c r="Q400" s="156">
        <f t="shared" si="43"/>
        <v>0</v>
      </c>
      <c r="R400" s="161">
        <f t="shared" si="40"/>
        <v>0</v>
      </c>
      <c r="S400" s="15">
        <f>SUMIF(Accounts!A$10:A$84,C400,Accounts!A$10:A$84)</f>
        <v>0</v>
      </c>
      <c r="T400" s="15">
        <f t="shared" si="42"/>
        <v>0</v>
      </c>
      <c r="U400" s="15">
        <f t="shared" si="39"/>
        <v>0</v>
      </c>
    </row>
    <row r="401" spans="1:21">
      <c r="A401" s="56"/>
      <c r="B401" s="3"/>
      <c r="C401" s="216"/>
      <c r="D401" s="102"/>
      <c r="E401" s="102"/>
      <c r="F401" s="103"/>
      <c r="G401" s="131"/>
      <c r="H401" s="2"/>
      <c r="I401" s="107">
        <f>IF(F401="",SUMIF(Accounts!$A$10:$A$84,C401,Accounts!$D$10:$D$84),0)</f>
        <v>0</v>
      </c>
      <c r="J401" s="30">
        <f>IF(H401&lt;&gt;"",ROUND(H401*(1-F401-I401),2),IF(SETUP!$C$10&lt;&gt;"Y",0,IF(SUMIF(Accounts!A$10:A$84,C401,Accounts!Q$10:Q$84)=1,0,ROUND((D401-E401)*(1-F401-I401)/SETUP!$C$13,2))))</f>
        <v>0</v>
      </c>
      <c r="K401" s="14" t="str">
        <f>IF(SUM(C401:H401)=0,"",IF(T401=0,LOOKUP(C401,Accounts!$A$10:$A$84,Accounts!$B$10:$B$84),"Error!  Invalid Account Number"))</f>
        <v/>
      </c>
      <c r="L401" s="30">
        <f t="shared" si="38"/>
        <v>0</v>
      </c>
      <c r="M401" s="152">
        <f t="shared" si="41"/>
        <v>0</v>
      </c>
      <c r="N401" s="43"/>
      <c r="O401" s="92"/>
      <c r="P401" s="150"/>
      <c r="Q401" s="156">
        <f t="shared" si="43"/>
        <v>0</v>
      </c>
      <c r="R401" s="161">
        <f t="shared" si="40"/>
        <v>0</v>
      </c>
      <c r="S401" s="15">
        <f>SUMIF(Accounts!A$10:A$84,C401,Accounts!A$10:A$84)</f>
        <v>0</v>
      </c>
      <c r="T401" s="15">
        <f t="shared" si="42"/>
        <v>0</v>
      </c>
      <c r="U401" s="15">
        <f t="shared" si="39"/>
        <v>0</v>
      </c>
    </row>
    <row r="402" spans="1:21">
      <c r="A402" s="56"/>
      <c r="B402" s="3"/>
      <c r="C402" s="216"/>
      <c r="D402" s="102"/>
      <c r="E402" s="102"/>
      <c r="F402" s="103"/>
      <c r="G402" s="131"/>
      <c r="H402" s="2"/>
      <c r="I402" s="107">
        <f>IF(F402="",SUMIF(Accounts!$A$10:$A$84,C402,Accounts!$D$10:$D$84),0)</f>
        <v>0</v>
      </c>
      <c r="J402" s="30">
        <f>IF(H402&lt;&gt;"",ROUND(H402*(1-F402-I402),2),IF(SETUP!$C$10&lt;&gt;"Y",0,IF(SUMIF(Accounts!A$10:A$84,C402,Accounts!Q$10:Q$84)=1,0,ROUND((D402-E402)*(1-F402-I402)/SETUP!$C$13,2))))</f>
        <v>0</v>
      </c>
      <c r="K402" s="14" t="str">
        <f>IF(SUM(C402:H402)=0,"",IF(T402=0,LOOKUP(C402,Accounts!$A$10:$A$84,Accounts!$B$10:$B$84),"Error!  Invalid Account Number"))</f>
        <v/>
      </c>
      <c r="L402" s="30">
        <f t="shared" si="38"/>
        <v>0</v>
      </c>
      <c r="M402" s="152">
        <f t="shared" si="41"/>
        <v>0</v>
      </c>
      <c r="N402" s="43"/>
      <c r="O402" s="92"/>
      <c r="P402" s="150"/>
      <c r="Q402" s="156">
        <f t="shared" si="43"/>
        <v>0</v>
      </c>
      <c r="R402" s="161">
        <f t="shared" si="40"/>
        <v>0</v>
      </c>
      <c r="S402" s="15">
        <f>SUMIF(Accounts!A$10:A$84,C402,Accounts!A$10:A$84)</f>
        <v>0</v>
      </c>
      <c r="T402" s="15">
        <f t="shared" si="42"/>
        <v>0</v>
      </c>
      <c r="U402" s="15">
        <f t="shared" si="39"/>
        <v>0</v>
      </c>
    </row>
    <row r="403" spans="1:21">
      <c r="A403" s="56"/>
      <c r="B403" s="3"/>
      <c r="C403" s="216"/>
      <c r="D403" s="102"/>
      <c r="E403" s="102"/>
      <c r="F403" s="103"/>
      <c r="G403" s="131"/>
      <c r="H403" s="2"/>
      <c r="I403" s="107">
        <f>IF(F403="",SUMIF(Accounts!$A$10:$A$84,C403,Accounts!$D$10:$D$84),0)</f>
        <v>0</v>
      </c>
      <c r="J403" s="30">
        <f>IF(H403&lt;&gt;"",ROUND(H403*(1-F403-I403),2),IF(SETUP!$C$10&lt;&gt;"Y",0,IF(SUMIF(Accounts!A$10:A$84,C403,Accounts!Q$10:Q$84)=1,0,ROUND((D403-E403)*(1-F403-I403)/SETUP!$C$13,2))))</f>
        <v>0</v>
      </c>
      <c r="K403" s="14" t="str">
        <f>IF(SUM(C403:H403)=0,"",IF(T403=0,LOOKUP(C403,Accounts!$A$10:$A$84,Accounts!$B$10:$B$84),"Error!  Invalid Account Number"))</f>
        <v/>
      </c>
      <c r="L403" s="30">
        <f t="shared" si="38"/>
        <v>0</v>
      </c>
      <c r="M403" s="152">
        <f t="shared" si="41"/>
        <v>0</v>
      </c>
      <c r="N403" s="43"/>
      <c r="O403" s="92"/>
      <c r="P403" s="150"/>
      <c r="Q403" s="156">
        <f t="shared" si="43"/>
        <v>0</v>
      </c>
      <c r="R403" s="161">
        <f t="shared" si="40"/>
        <v>0</v>
      </c>
      <c r="S403" s="15">
        <f>SUMIF(Accounts!A$10:A$84,C403,Accounts!A$10:A$84)</f>
        <v>0</v>
      </c>
      <c r="T403" s="15">
        <f t="shared" si="42"/>
        <v>0</v>
      </c>
      <c r="U403" s="15">
        <f t="shared" si="39"/>
        <v>0</v>
      </c>
    </row>
    <row r="404" spans="1:21">
      <c r="A404" s="56"/>
      <c r="B404" s="3"/>
      <c r="C404" s="216"/>
      <c r="D404" s="102"/>
      <c r="E404" s="102"/>
      <c r="F404" s="103"/>
      <c r="G404" s="131"/>
      <c r="H404" s="2"/>
      <c r="I404" s="107">
        <f>IF(F404="",SUMIF(Accounts!$A$10:$A$84,C404,Accounts!$D$10:$D$84),0)</f>
        <v>0</v>
      </c>
      <c r="J404" s="30">
        <f>IF(H404&lt;&gt;"",ROUND(H404*(1-F404-I404),2),IF(SETUP!$C$10&lt;&gt;"Y",0,IF(SUMIF(Accounts!A$10:A$84,C404,Accounts!Q$10:Q$84)=1,0,ROUND((D404-E404)*(1-F404-I404)/SETUP!$C$13,2))))</f>
        <v>0</v>
      </c>
      <c r="K404" s="14" t="str">
        <f>IF(SUM(C404:H404)=0,"",IF(T404=0,LOOKUP(C404,Accounts!$A$10:$A$84,Accounts!$B$10:$B$84),"Error!  Invalid Account Number"))</f>
        <v/>
      </c>
      <c r="L404" s="30">
        <f t="shared" si="38"/>
        <v>0</v>
      </c>
      <c r="M404" s="152">
        <f t="shared" si="41"/>
        <v>0</v>
      </c>
      <c r="N404" s="43"/>
      <c r="O404" s="92"/>
      <c r="P404" s="150"/>
      <c r="Q404" s="156">
        <f t="shared" si="43"/>
        <v>0</v>
      </c>
      <c r="R404" s="161">
        <f t="shared" si="40"/>
        <v>0</v>
      </c>
      <c r="S404" s="15">
        <f>SUMIF(Accounts!A$10:A$84,C404,Accounts!A$10:A$84)</f>
        <v>0</v>
      </c>
      <c r="T404" s="15">
        <f t="shared" si="42"/>
        <v>0</v>
      </c>
      <c r="U404" s="15">
        <f t="shared" si="39"/>
        <v>0</v>
      </c>
    </row>
    <row r="405" spans="1:21">
      <c r="A405" s="56"/>
      <c r="B405" s="3"/>
      <c r="C405" s="216"/>
      <c r="D405" s="102"/>
      <c r="E405" s="102"/>
      <c r="F405" s="103"/>
      <c r="G405" s="131"/>
      <c r="H405" s="2"/>
      <c r="I405" s="107">
        <f>IF(F405="",SUMIF(Accounts!$A$10:$A$84,C405,Accounts!$D$10:$D$84),0)</f>
        <v>0</v>
      </c>
      <c r="J405" s="30">
        <f>IF(H405&lt;&gt;"",ROUND(H405*(1-F405-I405),2),IF(SETUP!$C$10&lt;&gt;"Y",0,IF(SUMIF(Accounts!A$10:A$84,C405,Accounts!Q$10:Q$84)=1,0,ROUND((D405-E405)*(1-F405-I405)/SETUP!$C$13,2))))</f>
        <v>0</v>
      </c>
      <c r="K405" s="14" t="str">
        <f>IF(SUM(C405:H405)=0,"",IF(T405=0,LOOKUP(C405,Accounts!$A$10:$A$84,Accounts!$B$10:$B$84),"Error!  Invalid Account Number"))</f>
        <v/>
      </c>
      <c r="L405" s="30">
        <f t="shared" si="38"/>
        <v>0</v>
      </c>
      <c r="M405" s="152">
        <f t="shared" si="41"/>
        <v>0</v>
      </c>
      <c r="N405" s="43"/>
      <c r="O405" s="92"/>
      <c r="P405" s="150"/>
      <c r="Q405" s="156">
        <f t="shared" si="43"/>
        <v>0</v>
      </c>
      <c r="R405" s="161">
        <f t="shared" si="40"/>
        <v>0</v>
      </c>
      <c r="S405" s="15">
        <f>SUMIF(Accounts!A$10:A$84,C405,Accounts!A$10:A$84)</f>
        <v>0</v>
      </c>
      <c r="T405" s="15">
        <f t="shared" si="42"/>
        <v>0</v>
      </c>
      <c r="U405" s="15">
        <f t="shared" si="39"/>
        <v>0</v>
      </c>
    </row>
    <row r="406" spans="1:21">
      <c r="A406" s="56"/>
      <c r="B406" s="3"/>
      <c r="C406" s="216"/>
      <c r="D406" s="102"/>
      <c r="E406" s="102"/>
      <c r="F406" s="103"/>
      <c r="G406" s="131"/>
      <c r="H406" s="2"/>
      <c r="I406" s="107">
        <f>IF(F406="",SUMIF(Accounts!$A$10:$A$84,C406,Accounts!$D$10:$D$84),0)</f>
        <v>0</v>
      </c>
      <c r="J406" s="30">
        <f>IF(H406&lt;&gt;"",ROUND(H406*(1-F406-I406),2),IF(SETUP!$C$10&lt;&gt;"Y",0,IF(SUMIF(Accounts!A$10:A$84,C406,Accounts!Q$10:Q$84)=1,0,ROUND((D406-E406)*(1-F406-I406)/SETUP!$C$13,2))))</f>
        <v>0</v>
      </c>
      <c r="K406" s="14" t="str">
        <f>IF(SUM(C406:H406)=0,"",IF(T406=0,LOOKUP(C406,Accounts!$A$10:$A$84,Accounts!$B$10:$B$84),"Error!  Invalid Account Number"))</f>
        <v/>
      </c>
      <c r="L406" s="30">
        <f t="shared" si="38"/>
        <v>0</v>
      </c>
      <c r="M406" s="152">
        <f t="shared" si="41"/>
        <v>0</v>
      </c>
      <c r="N406" s="43"/>
      <c r="O406" s="92"/>
      <c r="P406" s="150"/>
      <c r="Q406" s="156">
        <f t="shared" si="43"/>
        <v>0</v>
      </c>
      <c r="R406" s="161">
        <f t="shared" si="40"/>
        <v>0</v>
      </c>
      <c r="S406" s="15">
        <f>SUMIF(Accounts!A$10:A$84,C406,Accounts!A$10:A$84)</f>
        <v>0</v>
      </c>
      <c r="T406" s="15">
        <f t="shared" si="42"/>
        <v>0</v>
      </c>
      <c r="U406" s="15">
        <f t="shared" si="39"/>
        <v>0</v>
      </c>
    </row>
    <row r="407" spans="1:21">
      <c r="A407" s="56"/>
      <c r="B407" s="3"/>
      <c r="C407" s="216"/>
      <c r="D407" s="102"/>
      <c r="E407" s="102"/>
      <c r="F407" s="103"/>
      <c r="G407" s="131"/>
      <c r="H407" s="2"/>
      <c r="I407" s="107">
        <f>IF(F407="",SUMIF(Accounts!$A$10:$A$84,C407,Accounts!$D$10:$D$84),0)</f>
        <v>0</v>
      </c>
      <c r="J407" s="30">
        <f>IF(H407&lt;&gt;"",ROUND(H407*(1-F407-I407),2),IF(SETUP!$C$10&lt;&gt;"Y",0,IF(SUMIF(Accounts!A$10:A$84,C407,Accounts!Q$10:Q$84)=1,0,ROUND((D407-E407)*(1-F407-I407)/SETUP!$C$13,2))))</f>
        <v>0</v>
      </c>
      <c r="K407" s="14" t="str">
        <f>IF(SUM(C407:H407)=0,"",IF(T407=0,LOOKUP(C407,Accounts!$A$10:$A$84,Accounts!$B$10:$B$84),"Error!  Invalid Account Number"))</f>
        <v/>
      </c>
      <c r="L407" s="30">
        <f t="shared" si="38"/>
        <v>0</v>
      </c>
      <c r="M407" s="152">
        <f t="shared" si="41"/>
        <v>0</v>
      </c>
      <c r="N407" s="43"/>
      <c r="O407" s="92"/>
      <c r="P407" s="150"/>
      <c r="Q407" s="156">
        <f t="shared" si="43"/>
        <v>0</v>
      </c>
      <c r="R407" s="161">
        <f t="shared" si="40"/>
        <v>0</v>
      </c>
      <c r="S407" s="15">
        <f>SUMIF(Accounts!A$10:A$84,C407,Accounts!A$10:A$84)</f>
        <v>0</v>
      </c>
      <c r="T407" s="15">
        <f t="shared" si="42"/>
        <v>0</v>
      </c>
      <c r="U407" s="15">
        <f t="shared" si="39"/>
        <v>0</v>
      </c>
    </row>
    <row r="408" spans="1:21">
      <c r="A408" s="56"/>
      <c r="B408" s="3"/>
      <c r="C408" s="216"/>
      <c r="D408" s="102"/>
      <c r="E408" s="102"/>
      <c r="F408" s="103"/>
      <c r="G408" s="131"/>
      <c r="H408" s="2"/>
      <c r="I408" s="107">
        <f>IF(F408="",SUMIF(Accounts!$A$10:$A$84,C408,Accounts!$D$10:$D$84),0)</f>
        <v>0</v>
      </c>
      <c r="J408" s="30">
        <f>IF(H408&lt;&gt;"",ROUND(H408*(1-F408-I408),2),IF(SETUP!$C$10&lt;&gt;"Y",0,IF(SUMIF(Accounts!A$10:A$84,C408,Accounts!Q$10:Q$84)=1,0,ROUND((D408-E408)*(1-F408-I408)/SETUP!$C$13,2))))</f>
        <v>0</v>
      </c>
      <c r="K408" s="14" t="str">
        <f>IF(SUM(C408:H408)=0,"",IF(T408=0,LOOKUP(C408,Accounts!$A$10:$A$84,Accounts!$B$10:$B$84),"Error!  Invalid Account Number"))</f>
        <v/>
      </c>
      <c r="L408" s="30">
        <f t="shared" si="38"/>
        <v>0</v>
      </c>
      <c r="M408" s="152">
        <f t="shared" si="41"/>
        <v>0</v>
      </c>
      <c r="N408" s="43"/>
      <c r="O408" s="92"/>
      <c r="P408" s="150"/>
      <c r="Q408" s="156">
        <f t="shared" si="43"/>
        <v>0</v>
      </c>
      <c r="R408" s="161">
        <f t="shared" si="40"/>
        <v>0</v>
      </c>
      <c r="S408" s="15">
        <f>SUMIF(Accounts!A$10:A$84,C408,Accounts!A$10:A$84)</f>
        <v>0</v>
      </c>
      <c r="T408" s="15">
        <f t="shared" si="42"/>
        <v>0</v>
      </c>
      <c r="U408" s="15">
        <f t="shared" si="39"/>
        <v>0</v>
      </c>
    </row>
    <row r="409" spans="1:21">
      <c r="A409" s="56"/>
      <c r="B409" s="3"/>
      <c r="C409" s="216"/>
      <c r="D409" s="102"/>
      <c r="E409" s="102"/>
      <c r="F409" s="103"/>
      <c r="G409" s="131"/>
      <c r="H409" s="2"/>
      <c r="I409" s="107">
        <f>IF(F409="",SUMIF(Accounts!$A$10:$A$84,C409,Accounts!$D$10:$D$84),0)</f>
        <v>0</v>
      </c>
      <c r="J409" s="30">
        <f>IF(H409&lt;&gt;"",ROUND(H409*(1-F409-I409),2),IF(SETUP!$C$10&lt;&gt;"Y",0,IF(SUMIF(Accounts!A$10:A$84,C409,Accounts!Q$10:Q$84)=1,0,ROUND((D409-E409)*(1-F409-I409)/SETUP!$C$13,2))))</f>
        <v>0</v>
      </c>
      <c r="K409" s="14" t="str">
        <f>IF(SUM(C409:H409)=0,"",IF(T409=0,LOOKUP(C409,Accounts!$A$10:$A$84,Accounts!$B$10:$B$84),"Error!  Invalid Account Number"))</f>
        <v/>
      </c>
      <c r="L409" s="30">
        <f t="shared" si="38"/>
        <v>0</v>
      </c>
      <c r="M409" s="152">
        <f t="shared" si="41"/>
        <v>0</v>
      </c>
      <c r="N409" s="43"/>
      <c r="O409" s="92"/>
      <c r="P409" s="150"/>
      <c r="Q409" s="156">
        <f t="shared" si="43"/>
        <v>0</v>
      </c>
      <c r="R409" s="161">
        <f t="shared" si="40"/>
        <v>0</v>
      </c>
      <c r="S409" s="15">
        <f>SUMIF(Accounts!A$10:A$84,C409,Accounts!A$10:A$84)</f>
        <v>0</v>
      </c>
      <c r="T409" s="15">
        <f t="shared" si="42"/>
        <v>0</v>
      </c>
      <c r="U409" s="15">
        <f t="shared" si="39"/>
        <v>0</v>
      </c>
    </row>
    <row r="410" spans="1:21">
      <c r="A410" s="56"/>
      <c r="B410" s="3"/>
      <c r="C410" s="216"/>
      <c r="D410" s="102"/>
      <c r="E410" s="102"/>
      <c r="F410" s="103"/>
      <c r="G410" s="131"/>
      <c r="H410" s="2"/>
      <c r="I410" s="107">
        <f>IF(F410="",SUMIF(Accounts!$A$10:$A$84,C410,Accounts!$D$10:$D$84),0)</f>
        <v>0</v>
      </c>
      <c r="J410" s="30">
        <f>IF(H410&lt;&gt;"",ROUND(H410*(1-F410-I410),2),IF(SETUP!$C$10&lt;&gt;"Y",0,IF(SUMIF(Accounts!A$10:A$84,C410,Accounts!Q$10:Q$84)=1,0,ROUND((D410-E410)*(1-F410-I410)/SETUP!$C$13,2))))</f>
        <v>0</v>
      </c>
      <c r="K410" s="14" t="str">
        <f>IF(SUM(C410:H410)=0,"",IF(T410=0,LOOKUP(C410,Accounts!$A$10:$A$84,Accounts!$B$10:$B$84),"Error!  Invalid Account Number"))</f>
        <v/>
      </c>
      <c r="L410" s="30">
        <f t="shared" si="38"/>
        <v>0</v>
      </c>
      <c r="M410" s="152">
        <f t="shared" si="41"/>
        <v>0</v>
      </c>
      <c r="N410" s="43"/>
      <c r="O410" s="92"/>
      <c r="P410" s="150"/>
      <c r="Q410" s="156">
        <f t="shared" si="43"/>
        <v>0</v>
      </c>
      <c r="R410" s="161">
        <f t="shared" si="40"/>
        <v>0</v>
      </c>
      <c r="S410" s="15">
        <f>SUMIF(Accounts!A$10:A$84,C410,Accounts!A$10:A$84)</f>
        <v>0</v>
      </c>
      <c r="T410" s="15">
        <f t="shared" si="42"/>
        <v>0</v>
      </c>
      <c r="U410" s="15">
        <f t="shared" si="39"/>
        <v>0</v>
      </c>
    </row>
    <row r="411" spans="1:21">
      <c r="A411" s="56"/>
      <c r="B411" s="3"/>
      <c r="C411" s="216"/>
      <c r="D411" s="102"/>
      <c r="E411" s="102"/>
      <c r="F411" s="103"/>
      <c r="G411" s="131"/>
      <c r="H411" s="2"/>
      <c r="I411" s="107">
        <f>IF(F411="",SUMIF(Accounts!$A$10:$A$84,C411,Accounts!$D$10:$D$84),0)</f>
        <v>0</v>
      </c>
      <c r="J411" s="30">
        <f>IF(H411&lt;&gt;"",ROUND(H411*(1-F411-I411),2),IF(SETUP!$C$10&lt;&gt;"Y",0,IF(SUMIF(Accounts!A$10:A$84,C411,Accounts!Q$10:Q$84)=1,0,ROUND((D411-E411)*(1-F411-I411)/SETUP!$C$13,2))))</f>
        <v>0</v>
      </c>
      <c r="K411" s="14" t="str">
        <f>IF(SUM(C411:H411)=0,"",IF(T411=0,LOOKUP(C411,Accounts!$A$10:$A$84,Accounts!$B$10:$B$84),"Error!  Invalid Account Number"))</f>
        <v/>
      </c>
      <c r="L411" s="30">
        <f t="shared" si="38"/>
        <v>0</v>
      </c>
      <c r="M411" s="152">
        <f t="shared" si="41"/>
        <v>0</v>
      </c>
      <c r="N411" s="43"/>
      <c r="O411" s="92"/>
      <c r="P411" s="150"/>
      <c r="Q411" s="156">
        <f t="shared" si="43"/>
        <v>0</v>
      </c>
      <c r="R411" s="161">
        <f t="shared" si="40"/>
        <v>0</v>
      </c>
      <c r="S411" s="15">
        <f>SUMIF(Accounts!A$10:A$84,C411,Accounts!A$10:A$84)</f>
        <v>0</v>
      </c>
      <c r="T411" s="15">
        <f t="shared" si="42"/>
        <v>0</v>
      </c>
      <c r="U411" s="15">
        <f t="shared" si="39"/>
        <v>0</v>
      </c>
    </row>
    <row r="412" spans="1:21">
      <c r="A412" s="56"/>
      <c r="B412" s="3"/>
      <c r="C412" s="216"/>
      <c r="D412" s="102"/>
      <c r="E412" s="102"/>
      <c r="F412" s="103"/>
      <c r="G412" s="131"/>
      <c r="H412" s="2"/>
      <c r="I412" s="107">
        <f>IF(F412="",SUMIF(Accounts!$A$10:$A$84,C412,Accounts!$D$10:$D$84),0)</f>
        <v>0</v>
      </c>
      <c r="J412" s="30">
        <f>IF(H412&lt;&gt;"",ROUND(H412*(1-F412-I412),2),IF(SETUP!$C$10&lt;&gt;"Y",0,IF(SUMIF(Accounts!A$10:A$84,C412,Accounts!Q$10:Q$84)=1,0,ROUND((D412-E412)*(1-F412-I412)/SETUP!$C$13,2))))</f>
        <v>0</v>
      </c>
      <c r="K412" s="14" t="str">
        <f>IF(SUM(C412:H412)=0,"",IF(T412=0,LOOKUP(C412,Accounts!$A$10:$A$84,Accounts!$B$10:$B$84),"Error!  Invalid Account Number"))</f>
        <v/>
      </c>
      <c r="L412" s="30">
        <f t="shared" si="38"/>
        <v>0</v>
      </c>
      <c r="M412" s="152">
        <f t="shared" si="41"/>
        <v>0</v>
      </c>
      <c r="N412" s="43"/>
      <c r="O412" s="92"/>
      <c r="P412" s="150"/>
      <c r="Q412" s="156">
        <f t="shared" si="43"/>
        <v>0</v>
      </c>
      <c r="R412" s="161">
        <f t="shared" si="40"/>
        <v>0</v>
      </c>
      <c r="S412" s="15">
        <f>SUMIF(Accounts!A$10:A$84,C412,Accounts!A$10:A$84)</f>
        <v>0</v>
      </c>
      <c r="T412" s="15">
        <f t="shared" si="42"/>
        <v>0</v>
      </c>
      <c r="U412" s="15">
        <f t="shared" si="39"/>
        <v>0</v>
      </c>
    </row>
    <row r="413" spans="1:21">
      <c r="A413" s="56"/>
      <c r="B413" s="3"/>
      <c r="C413" s="216"/>
      <c r="D413" s="102"/>
      <c r="E413" s="102"/>
      <c r="F413" s="103"/>
      <c r="G413" s="131"/>
      <c r="H413" s="2"/>
      <c r="I413" s="107">
        <f>IF(F413="",SUMIF(Accounts!$A$10:$A$84,C413,Accounts!$D$10:$D$84),0)</f>
        <v>0</v>
      </c>
      <c r="J413" s="30">
        <f>IF(H413&lt;&gt;"",ROUND(H413*(1-F413-I413),2),IF(SETUP!$C$10&lt;&gt;"Y",0,IF(SUMIF(Accounts!A$10:A$84,C413,Accounts!Q$10:Q$84)=1,0,ROUND((D413-E413)*(1-F413-I413)/SETUP!$C$13,2))))</f>
        <v>0</v>
      </c>
      <c r="K413" s="14" t="str">
        <f>IF(SUM(C413:H413)=0,"",IF(T413=0,LOOKUP(C413,Accounts!$A$10:$A$84,Accounts!$B$10:$B$84),"Error!  Invalid Account Number"))</f>
        <v/>
      </c>
      <c r="L413" s="30">
        <f t="shared" si="38"/>
        <v>0</v>
      </c>
      <c r="M413" s="152">
        <f t="shared" si="41"/>
        <v>0</v>
      </c>
      <c r="N413" s="43"/>
      <c r="O413" s="92"/>
      <c r="P413" s="150"/>
      <c r="Q413" s="156">
        <f t="shared" si="43"/>
        <v>0</v>
      </c>
      <c r="R413" s="161">
        <f t="shared" si="40"/>
        <v>0</v>
      </c>
      <c r="S413" s="15">
        <f>SUMIF(Accounts!A$10:A$84,C413,Accounts!A$10:A$84)</f>
        <v>0</v>
      </c>
      <c r="T413" s="15">
        <f t="shared" si="42"/>
        <v>0</v>
      </c>
      <c r="U413" s="15">
        <f t="shared" si="39"/>
        <v>0</v>
      </c>
    </row>
    <row r="414" spans="1:21">
      <c r="A414" s="56"/>
      <c r="B414" s="3"/>
      <c r="C414" s="216"/>
      <c r="D414" s="102"/>
      <c r="E414" s="102"/>
      <c r="F414" s="103"/>
      <c r="G414" s="131"/>
      <c r="H414" s="2"/>
      <c r="I414" s="107">
        <f>IF(F414="",SUMIF(Accounts!$A$10:$A$84,C414,Accounts!$D$10:$D$84),0)</f>
        <v>0</v>
      </c>
      <c r="J414" s="30">
        <f>IF(H414&lt;&gt;"",ROUND(H414*(1-F414-I414),2),IF(SETUP!$C$10&lt;&gt;"Y",0,IF(SUMIF(Accounts!A$10:A$84,C414,Accounts!Q$10:Q$84)=1,0,ROUND((D414-E414)*(1-F414-I414)/SETUP!$C$13,2))))</f>
        <v>0</v>
      </c>
      <c r="K414" s="14" t="str">
        <f>IF(SUM(C414:H414)=0,"",IF(T414=0,LOOKUP(C414,Accounts!$A$10:$A$84,Accounts!$B$10:$B$84),"Error!  Invalid Account Number"))</f>
        <v/>
      </c>
      <c r="L414" s="30">
        <f t="shared" si="38"/>
        <v>0</v>
      </c>
      <c r="M414" s="152">
        <f t="shared" si="41"/>
        <v>0</v>
      </c>
      <c r="N414" s="43"/>
      <c r="O414" s="92"/>
      <c r="P414" s="150"/>
      <c r="Q414" s="156">
        <f t="shared" si="43"/>
        <v>0</v>
      </c>
      <c r="R414" s="161">
        <f t="shared" si="40"/>
        <v>0</v>
      </c>
      <c r="S414" s="15">
        <f>SUMIF(Accounts!A$10:A$84,C414,Accounts!A$10:A$84)</f>
        <v>0</v>
      </c>
      <c r="T414" s="15">
        <f t="shared" si="42"/>
        <v>0</v>
      </c>
      <c r="U414" s="15">
        <f t="shared" si="39"/>
        <v>0</v>
      </c>
    </row>
    <row r="415" spans="1:21">
      <c r="A415" s="56"/>
      <c r="B415" s="3"/>
      <c r="C415" s="216"/>
      <c r="D415" s="102"/>
      <c r="E415" s="102"/>
      <c r="F415" s="103"/>
      <c r="G415" s="131"/>
      <c r="H415" s="2"/>
      <c r="I415" s="107">
        <f>IF(F415="",SUMIF(Accounts!$A$10:$A$84,C415,Accounts!$D$10:$D$84),0)</f>
        <v>0</v>
      </c>
      <c r="J415" s="30">
        <f>IF(H415&lt;&gt;"",ROUND(H415*(1-F415-I415),2),IF(SETUP!$C$10&lt;&gt;"Y",0,IF(SUMIF(Accounts!A$10:A$84,C415,Accounts!Q$10:Q$84)=1,0,ROUND((D415-E415)*(1-F415-I415)/SETUP!$C$13,2))))</f>
        <v>0</v>
      </c>
      <c r="K415" s="14" t="str">
        <f>IF(SUM(C415:H415)=0,"",IF(T415=0,LOOKUP(C415,Accounts!$A$10:$A$84,Accounts!$B$10:$B$84),"Error!  Invalid Account Number"))</f>
        <v/>
      </c>
      <c r="L415" s="30">
        <f t="shared" si="38"/>
        <v>0</v>
      </c>
      <c r="M415" s="152">
        <f t="shared" si="41"/>
        <v>0</v>
      </c>
      <c r="N415" s="43"/>
      <c r="O415" s="92"/>
      <c r="P415" s="150"/>
      <c r="Q415" s="156">
        <f t="shared" si="43"/>
        <v>0</v>
      </c>
      <c r="R415" s="161">
        <f t="shared" si="40"/>
        <v>0</v>
      </c>
      <c r="S415" s="15">
        <f>SUMIF(Accounts!A$10:A$84,C415,Accounts!A$10:A$84)</f>
        <v>0</v>
      </c>
      <c r="T415" s="15">
        <f t="shared" si="42"/>
        <v>0</v>
      </c>
      <c r="U415" s="15">
        <f t="shared" si="39"/>
        <v>0</v>
      </c>
    </row>
    <row r="416" spans="1:21">
      <c r="A416" s="56"/>
      <c r="B416" s="3"/>
      <c r="C416" s="216"/>
      <c r="D416" s="102"/>
      <c r="E416" s="102"/>
      <c r="F416" s="103"/>
      <c r="G416" s="131"/>
      <c r="H416" s="2"/>
      <c r="I416" s="107">
        <f>IF(F416="",SUMIF(Accounts!$A$10:$A$84,C416,Accounts!$D$10:$D$84),0)</f>
        <v>0</v>
      </c>
      <c r="J416" s="30">
        <f>IF(H416&lt;&gt;"",ROUND(H416*(1-F416-I416),2),IF(SETUP!$C$10&lt;&gt;"Y",0,IF(SUMIF(Accounts!A$10:A$84,C416,Accounts!Q$10:Q$84)=1,0,ROUND((D416-E416)*(1-F416-I416)/SETUP!$C$13,2))))</f>
        <v>0</v>
      </c>
      <c r="K416" s="14" t="str">
        <f>IF(SUM(C416:H416)=0,"",IF(T416=0,LOOKUP(C416,Accounts!$A$10:$A$84,Accounts!$B$10:$B$84),"Error!  Invalid Account Number"))</f>
        <v/>
      </c>
      <c r="L416" s="30">
        <f t="shared" si="38"/>
        <v>0</v>
      </c>
      <c r="M416" s="152">
        <f t="shared" si="41"/>
        <v>0</v>
      </c>
      <c r="N416" s="43"/>
      <c r="O416" s="92"/>
      <c r="P416" s="150"/>
      <c r="Q416" s="156">
        <f t="shared" si="43"/>
        <v>0</v>
      </c>
      <c r="R416" s="161">
        <f t="shared" si="40"/>
        <v>0</v>
      </c>
      <c r="S416" s="15">
        <f>SUMIF(Accounts!A$10:A$84,C416,Accounts!A$10:A$84)</f>
        <v>0</v>
      </c>
      <c r="T416" s="15">
        <f t="shared" si="42"/>
        <v>0</v>
      </c>
      <c r="U416" s="15">
        <f t="shared" si="39"/>
        <v>0</v>
      </c>
    </row>
    <row r="417" spans="1:21">
      <c r="A417" s="56"/>
      <c r="B417" s="3"/>
      <c r="C417" s="216"/>
      <c r="D417" s="102"/>
      <c r="E417" s="102"/>
      <c r="F417" s="103"/>
      <c r="G417" s="131"/>
      <c r="H417" s="2"/>
      <c r="I417" s="107">
        <f>IF(F417="",SUMIF(Accounts!$A$10:$A$84,C417,Accounts!$D$10:$D$84),0)</f>
        <v>0</v>
      </c>
      <c r="J417" s="30">
        <f>IF(H417&lt;&gt;"",ROUND(H417*(1-F417-I417),2),IF(SETUP!$C$10&lt;&gt;"Y",0,IF(SUMIF(Accounts!A$10:A$84,C417,Accounts!Q$10:Q$84)=1,0,ROUND((D417-E417)*(1-F417-I417)/SETUP!$C$13,2))))</f>
        <v>0</v>
      </c>
      <c r="K417" s="14" t="str">
        <f>IF(SUM(C417:H417)=0,"",IF(T417=0,LOOKUP(C417,Accounts!$A$10:$A$84,Accounts!$B$10:$B$84),"Error!  Invalid Account Number"))</f>
        <v/>
      </c>
      <c r="L417" s="30">
        <f t="shared" si="38"/>
        <v>0</v>
      </c>
      <c r="M417" s="152">
        <f t="shared" si="41"/>
        <v>0</v>
      </c>
      <c r="N417" s="43"/>
      <c r="O417" s="92"/>
      <c r="P417" s="150"/>
      <c r="Q417" s="156">
        <f t="shared" si="43"/>
        <v>0</v>
      </c>
      <c r="R417" s="161">
        <f t="shared" si="40"/>
        <v>0</v>
      </c>
      <c r="S417" s="15">
        <f>SUMIF(Accounts!A$10:A$84,C417,Accounts!A$10:A$84)</f>
        <v>0</v>
      </c>
      <c r="T417" s="15">
        <f t="shared" si="42"/>
        <v>0</v>
      </c>
      <c r="U417" s="15">
        <f t="shared" si="39"/>
        <v>0</v>
      </c>
    </row>
    <row r="418" spans="1:21">
      <c r="A418" s="56"/>
      <c r="B418" s="3"/>
      <c r="C418" s="216"/>
      <c r="D418" s="102"/>
      <c r="E418" s="102"/>
      <c r="F418" s="103"/>
      <c r="G418" s="131"/>
      <c r="H418" s="2"/>
      <c r="I418" s="107">
        <f>IF(F418="",SUMIF(Accounts!$A$10:$A$84,C418,Accounts!$D$10:$D$84),0)</f>
        <v>0</v>
      </c>
      <c r="J418" s="30">
        <f>IF(H418&lt;&gt;"",ROUND(H418*(1-F418-I418),2),IF(SETUP!$C$10&lt;&gt;"Y",0,IF(SUMIF(Accounts!A$10:A$84,C418,Accounts!Q$10:Q$84)=1,0,ROUND((D418-E418)*(1-F418-I418)/SETUP!$C$13,2))))</f>
        <v>0</v>
      </c>
      <c r="K418" s="14" t="str">
        <f>IF(SUM(C418:H418)=0,"",IF(T418=0,LOOKUP(C418,Accounts!$A$10:$A$84,Accounts!$B$10:$B$84),"Error!  Invalid Account Number"))</f>
        <v/>
      </c>
      <c r="L418" s="30">
        <f t="shared" si="38"/>
        <v>0</v>
      </c>
      <c r="M418" s="152">
        <f t="shared" si="41"/>
        <v>0</v>
      </c>
      <c r="N418" s="43"/>
      <c r="O418" s="92"/>
      <c r="P418" s="150"/>
      <c r="Q418" s="156">
        <f t="shared" si="43"/>
        <v>0</v>
      </c>
      <c r="R418" s="161">
        <f t="shared" si="40"/>
        <v>0</v>
      </c>
      <c r="S418" s="15">
        <f>SUMIF(Accounts!A$10:A$84,C418,Accounts!A$10:A$84)</f>
        <v>0</v>
      </c>
      <c r="T418" s="15">
        <f t="shared" si="42"/>
        <v>0</v>
      </c>
      <c r="U418" s="15">
        <f t="shared" si="39"/>
        <v>0</v>
      </c>
    </row>
    <row r="419" spans="1:21">
      <c r="A419" s="56"/>
      <c r="B419" s="3"/>
      <c r="C419" s="216"/>
      <c r="D419" s="102"/>
      <c r="E419" s="102"/>
      <c r="F419" s="103"/>
      <c r="G419" s="131"/>
      <c r="H419" s="2"/>
      <c r="I419" s="107">
        <f>IF(F419="",SUMIF(Accounts!$A$10:$A$84,C419,Accounts!$D$10:$D$84),0)</f>
        <v>0</v>
      </c>
      <c r="J419" s="30">
        <f>IF(H419&lt;&gt;"",ROUND(H419*(1-F419-I419),2),IF(SETUP!$C$10&lt;&gt;"Y",0,IF(SUMIF(Accounts!A$10:A$84,C419,Accounts!Q$10:Q$84)=1,0,ROUND((D419-E419)*(1-F419-I419)/SETUP!$C$13,2))))</f>
        <v>0</v>
      </c>
      <c r="K419" s="14" t="str">
        <f>IF(SUM(C419:H419)=0,"",IF(T419=0,LOOKUP(C419,Accounts!$A$10:$A$84,Accounts!$B$10:$B$84),"Error!  Invalid Account Number"))</f>
        <v/>
      </c>
      <c r="L419" s="30">
        <f t="shared" si="38"/>
        <v>0</v>
      </c>
      <c r="M419" s="152">
        <f t="shared" si="41"/>
        <v>0</v>
      </c>
      <c r="N419" s="43"/>
      <c r="O419" s="92"/>
      <c r="P419" s="150"/>
      <c r="Q419" s="156">
        <f t="shared" si="43"/>
        <v>0</v>
      </c>
      <c r="R419" s="161">
        <f t="shared" si="40"/>
        <v>0</v>
      </c>
      <c r="S419" s="15">
        <f>SUMIF(Accounts!A$10:A$84,C419,Accounts!A$10:A$84)</f>
        <v>0</v>
      </c>
      <c r="T419" s="15">
        <f t="shared" si="42"/>
        <v>0</v>
      </c>
      <c r="U419" s="15">
        <f t="shared" si="39"/>
        <v>0</v>
      </c>
    </row>
    <row r="420" spans="1:21">
      <c r="A420" s="56"/>
      <c r="B420" s="3"/>
      <c r="C420" s="216"/>
      <c r="D420" s="102"/>
      <c r="E420" s="102"/>
      <c r="F420" s="103"/>
      <c r="G420" s="131"/>
      <c r="H420" s="2"/>
      <c r="I420" s="107">
        <f>IF(F420="",SUMIF(Accounts!$A$10:$A$84,C420,Accounts!$D$10:$D$84),0)</f>
        <v>0</v>
      </c>
      <c r="J420" s="30">
        <f>IF(H420&lt;&gt;"",ROUND(H420*(1-F420-I420),2),IF(SETUP!$C$10&lt;&gt;"Y",0,IF(SUMIF(Accounts!A$10:A$84,C420,Accounts!Q$10:Q$84)=1,0,ROUND((D420-E420)*(1-F420-I420)/SETUP!$C$13,2))))</f>
        <v>0</v>
      </c>
      <c r="K420" s="14" t="str">
        <f>IF(SUM(C420:H420)=0,"",IF(T420=0,LOOKUP(C420,Accounts!$A$10:$A$84,Accounts!$B$10:$B$84),"Error!  Invalid Account Number"))</f>
        <v/>
      </c>
      <c r="L420" s="30">
        <f t="shared" si="38"/>
        <v>0</v>
      </c>
      <c r="M420" s="152">
        <f t="shared" si="41"/>
        <v>0</v>
      </c>
      <c r="N420" s="43"/>
      <c r="O420" s="92"/>
      <c r="P420" s="150"/>
      <c r="Q420" s="156">
        <f t="shared" si="43"/>
        <v>0</v>
      </c>
      <c r="R420" s="161">
        <f t="shared" si="40"/>
        <v>0</v>
      </c>
      <c r="S420" s="15">
        <f>SUMIF(Accounts!A$10:A$84,C420,Accounts!A$10:A$84)</f>
        <v>0</v>
      </c>
      <c r="T420" s="15">
        <f t="shared" si="42"/>
        <v>0</v>
      </c>
      <c r="U420" s="15">
        <f t="shared" si="39"/>
        <v>0</v>
      </c>
    </row>
    <row r="421" spans="1:21">
      <c r="A421" s="56"/>
      <c r="B421" s="3"/>
      <c r="C421" s="216"/>
      <c r="D421" s="102"/>
      <c r="E421" s="102"/>
      <c r="F421" s="103"/>
      <c r="G421" s="131"/>
      <c r="H421" s="2"/>
      <c r="I421" s="107">
        <f>IF(F421="",SUMIF(Accounts!$A$10:$A$84,C421,Accounts!$D$10:$D$84),0)</f>
        <v>0</v>
      </c>
      <c r="J421" s="30">
        <f>IF(H421&lt;&gt;"",ROUND(H421*(1-F421-I421),2),IF(SETUP!$C$10&lt;&gt;"Y",0,IF(SUMIF(Accounts!A$10:A$84,C421,Accounts!Q$10:Q$84)=1,0,ROUND((D421-E421)*(1-F421-I421)/SETUP!$C$13,2))))</f>
        <v>0</v>
      </c>
      <c r="K421" s="14" t="str">
        <f>IF(SUM(C421:H421)=0,"",IF(T421=0,LOOKUP(C421,Accounts!$A$10:$A$84,Accounts!$B$10:$B$84),"Error!  Invalid Account Number"))</f>
        <v/>
      </c>
      <c r="L421" s="30">
        <f t="shared" si="38"/>
        <v>0</v>
      </c>
      <c r="M421" s="152">
        <f t="shared" si="41"/>
        <v>0</v>
      </c>
      <c r="N421" s="43"/>
      <c r="O421" s="92"/>
      <c r="P421" s="150"/>
      <c r="Q421" s="156">
        <f t="shared" si="43"/>
        <v>0</v>
      </c>
      <c r="R421" s="161">
        <f t="shared" si="40"/>
        <v>0</v>
      </c>
      <c r="S421" s="15">
        <f>SUMIF(Accounts!A$10:A$84,C421,Accounts!A$10:A$84)</f>
        <v>0</v>
      </c>
      <c r="T421" s="15">
        <f t="shared" si="42"/>
        <v>0</v>
      </c>
      <c r="U421" s="15">
        <f t="shared" si="39"/>
        <v>0</v>
      </c>
    </row>
    <row r="422" spans="1:21">
      <c r="A422" s="56"/>
      <c r="B422" s="3"/>
      <c r="C422" s="216"/>
      <c r="D422" s="102"/>
      <c r="E422" s="102"/>
      <c r="F422" s="103"/>
      <c r="G422" s="131"/>
      <c r="H422" s="2"/>
      <c r="I422" s="107">
        <f>IF(F422="",SUMIF(Accounts!$A$10:$A$84,C422,Accounts!$D$10:$D$84),0)</f>
        <v>0</v>
      </c>
      <c r="J422" s="30">
        <f>IF(H422&lt;&gt;"",ROUND(H422*(1-F422-I422),2),IF(SETUP!$C$10&lt;&gt;"Y",0,IF(SUMIF(Accounts!A$10:A$84,C422,Accounts!Q$10:Q$84)=1,0,ROUND((D422-E422)*(1-F422-I422)/SETUP!$C$13,2))))</f>
        <v>0</v>
      </c>
      <c r="K422" s="14" t="str">
        <f>IF(SUM(C422:H422)=0,"",IF(T422=0,LOOKUP(C422,Accounts!$A$10:$A$84,Accounts!$B$10:$B$84),"Error!  Invalid Account Number"))</f>
        <v/>
      </c>
      <c r="L422" s="30">
        <f t="shared" si="38"/>
        <v>0</v>
      </c>
      <c r="M422" s="152">
        <f t="shared" si="41"/>
        <v>0</v>
      </c>
      <c r="N422" s="43"/>
      <c r="O422" s="92"/>
      <c r="P422" s="150"/>
      <c r="Q422" s="156">
        <f t="shared" si="43"/>
        <v>0</v>
      </c>
      <c r="R422" s="161">
        <f t="shared" si="40"/>
        <v>0</v>
      </c>
      <c r="S422" s="15">
        <f>SUMIF(Accounts!A$10:A$84,C422,Accounts!A$10:A$84)</f>
        <v>0</v>
      </c>
      <c r="T422" s="15">
        <f t="shared" si="42"/>
        <v>0</v>
      </c>
      <c r="U422" s="15">
        <f t="shared" si="39"/>
        <v>0</v>
      </c>
    </row>
    <row r="423" spans="1:21">
      <c r="A423" s="56"/>
      <c r="B423" s="3"/>
      <c r="C423" s="216"/>
      <c r="D423" s="102"/>
      <c r="E423" s="102"/>
      <c r="F423" s="103"/>
      <c r="G423" s="131"/>
      <c r="H423" s="2"/>
      <c r="I423" s="107">
        <f>IF(F423="",SUMIF(Accounts!$A$10:$A$84,C423,Accounts!$D$10:$D$84),0)</f>
        <v>0</v>
      </c>
      <c r="J423" s="30">
        <f>IF(H423&lt;&gt;"",ROUND(H423*(1-F423-I423),2),IF(SETUP!$C$10&lt;&gt;"Y",0,IF(SUMIF(Accounts!A$10:A$84,C423,Accounts!Q$10:Q$84)=1,0,ROUND((D423-E423)*(1-F423-I423)/SETUP!$C$13,2))))</f>
        <v>0</v>
      </c>
      <c r="K423" s="14" t="str">
        <f>IF(SUM(C423:H423)=0,"",IF(T423=0,LOOKUP(C423,Accounts!$A$10:$A$84,Accounts!$B$10:$B$84),"Error!  Invalid Account Number"))</f>
        <v/>
      </c>
      <c r="L423" s="30">
        <f t="shared" si="38"/>
        <v>0</v>
      </c>
      <c r="M423" s="152">
        <f t="shared" si="41"/>
        <v>0</v>
      </c>
      <c r="N423" s="43"/>
      <c r="O423" s="92"/>
      <c r="P423" s="150"/>
      <c r="Q423" s="156">
        <f t="shared" si="43"/>
        <v>0</v>
      </c>
      <c r="R423" s="161">
        <f t="shared" si="40"/>
        <v>0</v>
      </c>
      <c r="S423" s="15">
        <f>SUMIF(Accounts!A$10:A$84,C423,Accounts!A$10:A$84)</f>
        <v>0</v>
      </c>
      <c r="T423" s="15">
        <f t="shared" si="42"/>
        <v>0</v>
      </c>
      <c r="U423" s="15">
        <f t="shared" si="39"/>
        <v>0</v>
      </c>
    </row>
    <row r="424" spans="1:21">
      <c r="A424" s="56"/>
      <c r="B424" s="3"/>
      <c r="C424" s="216"/>
      <c r="D424" s="102"/>
      <c r="E424" s="102"/>
      <c r="F424" s="103"/>
      <c r="G424" s="131"/>
      <c r="H424" s="2"/>
      <c r="I424" s="107">
        <f>IF(F424="",SUMIF(Accounts!$A$10:$A$84,C424,Accounts!$D$10:$D$84),0)</f>
        <v>0</v>
      </c>
      <c r="J424" s="30">
        <f>IF(H424&lt;&gt;"",ROUND(H424*(1-F424-I424),2),IF(SETUP!$C$10&lt;&gt;"Y",0,IF(SUMIF(Accounts!A$10:A$84,C424,Accounts!Q$10:Q$84)=1,0,ROUND((D424-E424)*(1-F424-I424)/SETUP!$C$13,2))))</f>
        <v>0</v>
      </c>
      <c r="K424" s="14" t="str">
        <f>IF(SUM(C424:H424)=0,"",IF(T424=0,LOOKUP(C424,Accounts!$A$10:$A$84,Accounts!$B$10:$B$84),"Error!  Invalid Account Number"))</f>
        <v/>
      </c>
      <c r="L424" s="30">
        <f t="shared" si="38"/>
        <v>0</v>
      </c>
      <c r="M424" s="152">
        <f t="shared" si="41"/>
        <v>0</v>
      </c>
      <c r="N424" s="43"/>
      <c r="O424" s="92"/>
      <c r="P424" s="150"/>
      <c r="Q424" s="156">
        <f t="shared" si="43"/>
        <v>0</v>
      </c>
      <c r="R424" s="161">
        <f t="shared" si="40"/>
        <v>0</v>
      </c>
      <c r="S424" s="15">
        <f>SUMIF(Accounts!A$10:A$84,C424,Accounts!A$10:A$84)</f>
        <v>0</v>
      </c>
      <c r="T424" s="15">
        <f t="shared" si="42"/>
        <v>0</v>
      </c>
      <c r="U424" s="15">
        <f t="shared" si="39"/>
        <v>0</v>
      </c>
    </row>
    <row r="425" spans="1:21">
      <c r="A425" s="56"/>
      <c r="B425" s="3"/>
      <c r="C425" s="216"/>
      <c r="D425" s="102"/>
      <c r="E425" s="102"/>
      <c r="F425" s="103"/>
      <c r="G425" s="131"/>
      <c r="H425" s="2"/>
      <c r="I425" s="107">
        <f>IF(F425="",SUMIF(Accounts!$A$10:$A$84,C425,Accounts!$D$10:$D$84),0)</f>
        <v>0</v>
      </c>
      <c r="J425" s="30">
        <f>IF(H425&lt;&gt;"",ROUND(H425*(1-F425-I425),2),IF(SETUP!$C$10&lt;&gt;"Y",0,IF(SUMIF(Accounts!A$10:A$84,C425,Accounts!Q$10:Q$84)=1,0,ROUND((D425-E425)*(1-F425-I425)/SETUP!$C$13,2))))</f>
        <v>0</v>
      </c>
      <c r="K425" s="14" t="str">
        <f>IF(SUM(C425:H425)=0,"",IF(T425=0,LOOKUP(C425,Accounts!$A$10:$A$84,Accounts!$B$10:$B$84),"Error!  Invalid Account Number"))</f>
        <v/>
      </c>
      <c r="L425" s="30">
        <f t="shared" si="38"/>
        <v>0</v>
      </c>
      <c r="M425" s="152">
        <f t="shared" si="41"/>
        <v>0</v>
      </c>
      <c r="N425" s="43"/>
      <c r="O425" s="92"/>
      <c r="P425" s="150"/>
      <c r="Q425" s="156">
        <f t="shared" si="43"/>
        <v>0</v>
      </c>
      <c r="R425" s="161">
        <f t="shared" si="40"/>
        <v>0</v>
      </c>
      <c r="S425" s="15">
        <f>SUMIF(Accounts!A$10:A$84,C425,Accounts!A$10:A$84)</f>
        <v>0</v>
      </c>
      <c r="T425" s="15">
        <f t="shared" si="42"/>
        <v>0</v>
      </c>
      <c r="U425" s="15">
        <f t="shared" si="39"/>
        <v>0</v>
      </c>
    </row>
    <row r="426" spans="1:21">
      <c r="A426" s="56"/>
      <c r="B426" s="3"/>
      <c r="C426" s="216"/>
      <c r="D426" s="102"/>
      <c r="E426" s="102"/>
      <c r="F426" s="103"/>
      <c r="G426" s="131"/>
      <c r="H426" s="2"/>
      <c r="I426" s="107">
        <f>IF(F426="",SUMIF(Accounts!$A$10:$A$84,C426,Accounts!$D$10:$D$84),0)</f>
        <v>0</v>
      </c>
      <c r="J426" s="30">
        <f>IF(H426&lt;&gt;"",ROUND(H426*(1-F426-I426),2),IF(SETUP!$C$10&lt;&gt;"Y",0,IF(SUMIF(Accounts!A$10:A$84,C426,Accounts!Q$10:Q$84)=1,0,ROUND((D426-E426)*(1-F426-I426)/SETUP!$C$13,2))))</f>
        <v>0</v>
      </c>
      <c r="K426" s="14" t="str">
        <f>IF(SUM(C426:H426)=0,"",IF(T426=0,LOOKUP(C426,Accounts!$A$10:$A$84,Accounts!$B$10:$B$84),"Error!  Invalid Account Number"))</f>
        <v/>
      </c>
      <c r="L426" s="30">
        <f t="shared" si="38"/>
        <v>0</v>
      </c>
      <c r="M426" s="152">
        <f t="shared" si="41"/>
        <v>0</v>
      </c>
      <c r="N426" s="43"/>
      <c r="O426" s="92"/>
      <c r="P426" s="150"/>
      <c r="Q426" s="156">
        <f t="shared" si="43"/>
        <v>0</v>
      </c>
      <c r="R426" s="161">
        <f t="shared" si="40"/>
        <v>0</v>
      </c>
      <c r="S426" s="15">
        <f>SUMIF(Accounts!A$10:A$84,C426,Accounts!A$10:A$84)</f>
        <v>0</v>
      </c>
      <c r="T426" s="15">
        <f t="shared" si="42"/>
        <v>0</v>
      </c>
      <c r="U426" s="15">
        <f t="shared" si="39"/>
        <v>0</v>
      </c>
    </row>
    <row r="427" spans="1:21">
      <c r="A427" s="56"/>
      <c r="B427" s="3"/>
      <c r="C427" s="216"/>
      <c r="D427" s="102"/>
      <c r="E427" s="102"/>
      <c r="F427" s="103"/>
      <c r="G427" s="131"/>
      <c r="H427" s="2"/>
      <c r="I427" s="107">
        <f>IF(F427="",SUMIF(Accounts!$A$10:$A$84,C427,Accounts!$D$10:$D$84),0)</f>
        <v>0</v>
      </c>
      <c r="J427" s="30">
        <f>IF(H427&lt;&gt;"",ROUND(H427*(1-F427-I427),2),IF(SETUP!$C$10&lt;&gt;"Y",0,IF(SUMIF(Accounts!A$10:A$84,C427,Accounts!Q$10:Q$84)=1,0,ROUND((D427-E427)*(1-F427-I427)/SETUP!$C$13,2))))</f>
        <v>0</v>
      </c>
      <c r="K427" s="14" t="str">
        <f>IF(SUM(C427:H427)=0,"",IF(T427=0,LOOKUP(C427,Accounts!$A$10:$A$84,Accounts!$B$10:$B$84),"Error!  Invalid Account Number"))</f>
        <v/>
      </c>
      <c r="L427" s="30">
        <f t="shared" si="38"/>
        <v>0</v>
      </c>
      <c r="M427" s="152">
        <f t="shared" si="41"/>
        <v>0</v>
      </c>
      <c r="N427" s="43"/>
      <c r="O427" s="92"/>
      <c r="P427" s="150"/>
      <c r="Q427" s="156">
        <f t="shared" si="43"/>
        <v>0</v>
      </c>
      <c r="R427" s="161">
        <f t="shared" si="40"/>
        <v>0</v>
      </c>
      <c r="S427" s="15">
        <f>SUMIF(Accounts!A$10:A$84,C427,Accounts!A$10:A$84)</f>
        <v>0</v>
      </c>
      <c r="T427" s="15">
        <f t="shared" si="42"/>
        <v>0</v>
      </c>
      <c r="U427" s="15">
        <f t="shared" si="39"/>
        <v>0</v>
      </c>
    </row>
    <row r="428" spans="1:21">
      <c r="A428" s="56"/>
      <c r="B428" s="3"/>
      <c r="C428" s="216"/>
      <c r="D428" s="102"/>
      <c r="E428" s="102"/>
      <c r="F428" s="103"/>
      <c r="G428" s="131"/>
      <c r="H428" s="2"/>
      <c r="I428" s="107">
        <f>IF(F428="",SUMIF(Accounts!$A$10:$A$84,C428,Accounts!$D$10:$D$84),0)</f>
        <v>0</v>
      </c>
      <c r="J428" s="30">
        <f>IF(H428&lt;&gt;"",ROUND(H428*(1-F428-I428),2),IF(SETUP!$C$10&lt;&gt;"Y",0,IF(SUMIF(Accounts!A$10:A$84,C428,Accounts!Q$10:Q$84)=1,0,ROUND((D428-E428)*(1-F428-I428)/SETUP!$C$13,2))))</f>
        <v>0</v>
      </c>
      <c r="K428" s="14" t="str">
        <f>IF(SUM(C428:H428)=0,"",IF(T428=0,LOOKUP(C428,Accounts!$A$10:$A$84,Accounts!$B$10:$B$84),"Error!  Invalid Account Number"))</f>
        <v/>
      </c>
      <c r="L428" s="30">
        <f t="shared" si="38"/>
        <v>0</v>
      </c>
      <c r="M428" s="152">
        <f t="shared" si="41"/>
        <v>0</v>
      </c>
      <c r="N428" s="43"/>
      <c r="O428" s="92"/>
      <c r="P428" s="150"/>
      <c r="Q428" s="156">
        <f t="shared" si="43"/>
        <v>0</v>
      </c>
      <c r="R428" s="161">
        <f t="shared" si="40"/>
        <v>0</v>
      </c>
      <c r="S428" s="15">
        <f>SUMIF(Accounts!A$10:A$84,C428,Accounts!A$10:A$84)</f>
        <v>0</v>
      </c>
      <c r="T428" s="15">
        <f t="shared" si="42"/>
        <v>0</v>
      </c>
      <c r="U428" s="15">
        <f t="shared" si="39"/>
        <v>0</v>
      </c>
    </row>
    <row r="429" spans="1:21">
      <c r="A429" s="56"/>
      <c r="B429" s="3"/>
      <c r="C429" s="216"/>
      <c r="D429" s="102"/>
      <c r="E429" s="102"/>
      <c r="F429" s="103"/>
      <c r="G429" s="131"/>
      <c r="H429" s="2"/>
      <c r="I429" s="107">
        <f>IF(F429="",SUMIF(Accounts!$A$10:$A$84,C429,Accounts!$D$10:$D$84),0)</f>
        <v>0</v>
      </c>
      <c r="J429" s="30">
        <f>IF(H429&lt;&gt;"",ROUND(H429*(1-F429-I429),2),IF(SETUP!$C$10&lt;&gt;"Y",0,IF(SUMIF(Accounts!A$10:A$84,C429,Accounts!Q$10:Q$84)=1,0,ROUND((D429-E429)*(1-F429-I429)/SETUP!$C$13,2))))</f>
        <v>0</v>
      </c>
      <c r="K429" s="14" t="str">
        <f>IF(SUM(C429:H429)=0,"",IF(T429=0,LOOKUP(C429,Accounts!$A$10:$A$84,Accounts!$B$10:$B$84),"Error!  Invalid Account Number"))</f>
        <v/>
      </c>
      <c r="L429" s="30">
        <f t="shared" si="38"/>
        <v>0</v>
      </c>
      <c r="M429" s="152">
        <f t="shared" si="41"/>
        <v>0</v>
      </c>
      <c r="N429" s="43"/>
      <c r="O429" s="92"/>
      <c r="P429" s="150"/>
      <c r="Q429" s="156">
        <f t="shared" si="43"/>
        <v>0</v>
      </c>
      <c r="R429" s="161">
        <f t="shared" si="40"/>
        <v>0</v>
      </c>
      <c r="S429" s="15">
        <f>SUMIF(Accounts!A$10:A$84,C429,Accounts!A$10:A$84)</f>
        <v>0</v>
      </c>
      <c r="T429" s="15">
        <f t="shared" si="42"/>
        <v>0</v>
      </c>
      <c r="U429" s="15">
        <f t="shared" si="39"/>
        <v>0</v>
      </c>
    </row>
    <row r="430" spans="1:21">
      <c r="A430" s="56"/>
      <c r="B430" s="3"/>
      <c r="C430" s="216"/>
      <c r="D430" s="102"/>
      <c r="E430" s="102"/>
      <c r="F430" s="103"/>
      <c r="G430" s="131"/>
      <c r="H430" s="2"/>
      <c r="I430" s="107">
        <f>IF(F430="",SUMIF(Accounts!$A$10:$A$84,C430,Accounts!$D$10:$D$84),0)</f>
        <v>0</v>
      </c>
      <c r="J430" s="30">
        <f>IF(H430&lt;&gt;"",ROUND(H430*(1-F430-I430),2),IF(SETUP!$C$10&lt;&gt;"Y",0,IF(SUMIF(Accounts!A$10:A$84,C430,Accounts!Q$10:Q$84)=1,0,ROUND((D430-E430)*(1-F430-I430)/SETUP!$C$13,2))))</f>
        <v>0</v>
      </c>
      <c r="K430" s="14" t="str">
        <f>IF(SUM(C430:H430)=0,"",IF(T430=0,LOOKUP(C430,Accounts!$A$10:$A$84,Accounts!$B$10:$B$84),"Error!  Invalid Account Number"))</f>
        <v/>
      </c>
      <c r="L430" s="30">
        <f t="shared" si="38"/>
        <v>0</v>
      </c>
      <c r="M430" s="152">
        <f t="shared" si="41"/>
        <v>0</v>
      </c>
      <c r="N430" s="43"/>
      <c r="O430" s="92"/>
      <c r="P430" s="150"/>
      <c r="Q430" s="156">
        <f t="shared" si="43"/>
        <v>0</v>
      </c>
      <c r="R430" s="161">
        <f t="shared" si="40"/>
        <v>0</v>
      </c>
      <c r="S430" s="15">
        <f>SUMIF(Accounts!A$10:A$84,C430,Accounts!A$10:A$84)</f>
        <v>0</v>
      </c>
      <c r="T430" s="15">
        <f t="shared" si="42"/>
        <v>0</v>
      </c>
      <c r="U430" s="15">
        <f t="shared" si="39"/>
        <v>0</v>
      </c>
    </row>
    <row r="431" spans="1:21">
      <c r="A431" s="56"/>
      <c r="B431" s="3"/>
      <c r="C431" s="216"/>
      <c r="D431" s="102"/>
      <c r="E431" s="102"/>
      <c r="F431" s="103"/>
      <c r="G431" s="131"/>
      <c r="H431" s="2"/>
      <c r="I431" s="107">
        <f>IF(F431="",SUMIF(Accounts!$A$10:$A$84,C431,Accounts!$D$10:$D$84),0)</f>
        <v>0</v>
      </c>
      <c r="J431" s="30">
        <f>IF(H431&lt;&gt;"",ROUND(H431*(1-F431-I431),2),IF(SETUP!$C$10&lt;&gt;"Y",0,IF(SUMIF(Accounts!A$10:A$84,C431,Accounts!Q$10:Q$84)=1,0,ROUND((D431-E431)*(1-F431-I431)/SETUP!$C$13,2))))</f>
        <v>0</v>
      </c>
      <c r="K431" s="14" t="str">
        <f>IF(SUM(C431:H431)=0,"",IF(T431=0,LOOKUP(C431,Accounts!$A$10:$A$84,Accounts!$B$10:$B$84),"Error!  Invalid Account Number"))</f>
        <v/>
      </c>
      <c r="L431" s="30">
        <f t="shared" si="38"/>
        <v>0</v>
      </c>
      <c r="M431" s="152">
        <f t="shared" si="41"/>
        <v>0</v>
      </c>
      <c r="N431" s="43"/>
      <c r="O431" s="92"/>
      <c r="P431" s="150"/>
      <c r="Q431" s="156">
        <f t="shared" si="43"/>
        <v>0</v>
      </c>
      <c r="R431" s="161">
        <f t="shared" si="40"/>
        <v>0</v>
      </c>
      <c r="S431" s="15">
        <f>SUMIF(Accounts!A$10:A$84,C431,Accounts!A$10:A$84)</f>
        <v>0</v>
      </c>
      <c r="T431" s="15">
        <f t="shared" si="42"/>
        <v>0</v>
      </c>
      <c r="U431" s="15">
        <f t="shared" si="39"/>
        <v>0</v>
      </c>
    </row>
    <row r="432" spans="1:21">
      <c r="A432" s="56"/>
      <c r="B432" s="3"/>
      <c r="C432" s="216"/>
      <c r="D432" s="102"/>
      <c r="E432" s="102"/>
      <c r="F432" s="103"/>
      <c r="G432" s="131"/>
      <c r="H432" s="2"/>
      <c r="I432" s="107">
        <f>IF(F432="",SUMIF(Accounts!$A$10:$A$84,C432,Accounts!$D$10:$D$84),0)</f>
        <v>0</v>
      </c>
      <c r="J432" s="30">
        <f>IF(H432&lt;&gt;"",ROUND(H432*(1-F432-I432),2),IF(SETUP!$C$10&lt;&gt;"Y",0,IF(SUMIF(Accounts!A$10:A$84,C432,Accounts!Q$10:Q$84)=1,0,ROUND((D432-E432)*(1-F432-I432)/SETUP!$C$13,2))))</f>
        <v>0</v>
      </c>
      <c r="K432" s="14" t="str">
        <f>IF(SUM(C432:H432)=0,"",IF(T432=0,LOOKUP(C432,Accounts!$A$10:$A$84,Accounts!$B$10:$B$84),"Error!  Invalid Account Number"))</f>
        <v/>
      </c>
      <c r="L432" s="30">
        <f t="shared" si="38"/>
        <v>0</v>
      </c>
      <c r="M432" s="152">
        <f t="shared" si="41"/>
        <v>0</v>
      </c>
      <c r="N432" s="43"/>
      <c r="O432" s="92"/>
      <c r="P432" s="150"/>
      <c r="Q432" s="156">
        <f t="shared" si="43"/>
        <v>0</v>
      </c>
      <c r="R432" s="161">
        <f t="shared" si="40"/>
        <v>0</v>
      </c>
      <c r="S432" s="15">
        <f>SUMIF(Accounts!A$10:A$84,C432,Accounts!A$10:A$84)</f>
        <v>0</v>
      </c>
      <c r="T432" s="15">
        <f t="shared" si="42"/>
        <v>0</v>
      </c>
      <c r="U432" s="15">
        <f t="shared" si="39"/>
        <v>0</v>
      </c>
    </row>
    <row r="433" spans="1:21">
      <c r="A433" s="56"/>
      <c r="B433" s="3"/>
      <c r="C433" s="216"/>
      <c r="D433" s="102"/>
      <c r="E433" s="102"/>
      <c r="F433" s="103"/>
      <c r="G433" s="131"/>
      <c r="H433" s="2"/>
      <c r="I433" s="107">
        <f>IF(F433="",SUMIF(Accounts!$A$10:$A$84,C433,Accounts!$D$10:$D$84),0)</f>
        <v>0</v>
      </c>
      <c r="J433" s="30">
        <f>IF(H433&lt;&gt;"",ROUND(H433*(1-F433-I433),2),IF(SETUP!$C$10&lt;&gt;"Y",0,IF(SUMIF(Accounts!A$10:A$84,C433,Accounts!Q$10:Q$84)=1,0,ROUND((D433-E433)*(1-F433-I433)/SETUP!$C$13,2))))</f>
        <v>0</v>
      </c>
      <c r="K433" s="14" t="str">
        <f>IF(SUM(C433:H433)=0,"",IF(T433=0,LOOKUP(C433,Accounts!$A$10:$A$84,Accounts!$B$10:$B$84),"Error!  Invalid Account Number"))</f>
        <v/>
      </c>
      <c r="L433" s="30">
        <f t="shared" si="38"/>
        <v>0</v>
      </c>
      <c r="M433" s="152">
        <f t="shared" si="41"/>
        <v>0</v>
      </c>
      <c r="N433" s="43"/>
      <c r="O433" s="92"/>
      <c r="P433" s="150"/>
      <c r="Q433" s="156">
        <f t="shared" si="43"/>
        <v>0</v>
      </c>
      <c r="R433" s="161">
        <f t="shared" si="40"/>
        <v>0</v>
      </c>
      <c r="S433" s="15">
        <f>SUMIF(Accounts!A$10:A$84,C433,Accounts!A$10:A$84)</f>
        <v>0</v>
      </c>
      <c r="T433" s="15">
        <f t="shared" si="42"/>
        <v>0</v>
      </c>
      <c r="U433" s="15">
        <f t="shared" si="39"/>
        <v>0</v>
      </c>
    </row>
    <row r="434" spans="1:21">
      <c r="A434" s="56"/>
      <c r="B434" s="3"/>
      <c r="C434" s="216"/>
      <c r="D434" s="102"/>
      <c r="E434" s="102"/>
      <c r="F434" s="103"/>
      <c r="G434" s="131"/>
      <c r="H434" s="2"/>
      <c r="I434" s="107">
        <f>IF(F434="",SUMIF(Accounts!$A$10:$A$84,C434,Accounts!$D$10:$D$84),0)</f>
        <v>0</v>
      </c>
      <c r="J434" s="30">
        <f>IF(H434&lt;&gt;"",ROUND(H434*(1-F434-I434),2),IF(SETUP!$C$10&lt;&gt;"Y",0,IF(SUMIF(Accounts!A$10:A$84,C434,Accounts!Q$10:Q$84)=1,0,ROUND((D434-E434)*(1-F434-I434)/SETUP!$C$13,2))))</f>
        <v>0</v>
      </c>
      <c r="K434" s="14" t="str">
        <f>IF(SUM(C434:H434)=0,"",IF(T434=0,LOOKUP(C434,Accounts!$A$10:$A$84,Accounts!$B$10:$B$84),"Error!  Invalid Account Number"))</f>
        <v/>
      </c>
      <c r="L434" s="30">
        <f t="shared" si="38"/>
        <v>0</v>
      </c>
      <c r="M434" s="152">
        <f t="shared" si="41"/>
        <v>0</v>
      </c>
      <c r="N434" s="43"/>
      <c r="O434" s="92"/>
      <c r="P434" s="150"/>
      <c r="Q434" s="156">
        <f t="shared" si="43"/>
        <v>0</v>
      </c>
      <c r="R434" s="161">
        <f t="shared" si="40"/>
        <v>0</v>
      </c>
      <c r="S434" s="15">
        <f>SUMIF(Accounts!A$10:A$84,C434,Accounts!A$10:A$84)</f>
        <v>0</v>
      </c>
      <c r="T434" s="15">
        <f t="shared" si="42"/>
        <v>0</v>
      </c>
      <c r="U434" s="15">
        <f t="shared" si="39"/>
        <v>0</v>
      </c>
    </row>
    <row r="435" spans="1:21">
      <c r="A435" s="56"/>
      <c r="B435" s="3"/>
      <c r="C435" s="216"/>
      <c r="D435" s="102"/>
      <c r="E435" s="102"/>
      <c r="F435" s="103"/>
      <c r="G435" s="131"/>
      <c r="H435" s="2"/>
      <c r="I435" s="107">
        <f>IF(F435="",SUMIF(Accounts!$A$10:$A$84,C435,Accounts!$D$10:$D$84),0)</f>
        <v>0</v>
      </c>
      <c r="J435" s="30">
        <f>IF(H435&lt;&gt;"",ROUND(H435*(1-F435-I435),2),IF(SETUP!$C$10&lt;&gt;"Y",0,IF(SUMIF(Accounts!A$10:A$84,C435,Accounts!Q$10:Q$84)=1,0,ROUND((D435-E435)*(1-F435-I435)/SETUP!$C$13,2))))</f>
        <v>0</v>
      </c>
      <c r="K435" s="14" t="str">
        <f>IF(SUM(C435:H435)=0,"",IF(T435=0,LOOKUP(C435,Accounts!$A$10:$A$84,Accounts!$B$10:$B$84),"Error!  Invalid Account Number"))</f>
        <v/>
      </c>
      <c r="L435" s="30">
        <f t="shared" si="38"/>
        <v>0</v>
      </c>
      <c r="M435" s="152">
        <f t="shared" si="41"/>
        <v>0</v>
      </c>
      <c r="N435" s="43"/>
      <c r="O435" s="92"/>
      <c r="P435" s="150"/>
      <c r="Q435" s="156">
        <f t="shared" si="43"/>
        <v>0</v>
      </c>
      <c r="R435" s="161">
        <f t="shared" si="40"/>
        <v>0</v>
      </c>
      <c r="S435" s="15">
        <f>SUMIF(Accounts!A$10:A$84,C435,Accounts!A$10:A$84)</f>
        <v>0</v>
      </c>
      <c r="T435" s="15">
        <f t="shared" si="42"/>
        <v>0</v>
      </c>
      <c r="U435" s="15">
        <f t="shared" si="39"/>
        <v>0</v>
      </c>
    </row>
    <row r="436" spans="1:21">
      <c r="A436" s="56"/>
      <c r="B436" s="3"/>
      <c r="C436" s="216"/>
      <c r="D436" s="102"/>
      <c r="E436" s="102"/>
      <c r="F436" s="103"/>
      <c r="G436" s="131"/>
      <c r="H436" s="2"/>
      <c r="I436" s="107">
        <f>IF(F436="",SUMIF(Accounts!$A$10:$A$84,C436,Accounts!$D$10:$D$84),0)</f>
        <v>0</v>
      </c>
      <c r="J436" s="30">
        <f>IF(H436&lt;&gt;"",ROUND(H436*(1-F436-I436),2),IF(SETUP!$C$10&lt;&gt;"Y",0,IF(SUMIF(Accounts!A$10:A$84,C436,Accounts!Q$10:Q$84)=1,0,ROUND((D436-E436)*(1-F436-I436)/SETUP!$C$13,2))))</f>
        <v>0</v>
      </c>
      <c r="K436" s="14" t="str">
        <f>IF(SUM(C436:H436)=0,"",IF(T436=0,LOOKUP(C436,Accounts!$A$10:$A$84,Accounts!$B$10:$B$84),"Error!  Invalid Account Number"))</f>
        <v/>
      </c>
      <c r="L436" s="30">
        <f t="shared" si="38"/>
        <v>0</v>
      </c>
      <c r="M436" s="152">
        <f t="shared" si="41"/>
        <v>0</v>
      </c>
      <c r="N436" s="43"/>
      <c r="O436" s="92"/>
      <c r="P436" s="150"/>
      <c r="Q436" s="156">
        <f t="shared" si="43"/>
        <v>0</v>
      </c>
      <c r="R436" s="161">
        <f t="shared" si="40"/>
        <v>0</v>
      </c>
      <c r="S436" s="15">
        <f>SUMIF(Accounts!A$10:A$84,C436,Accounts!A$10:A$84)</f>
        <v>0</v>
      </c>
      <c r="T436" s="15">
        <f t="shared" si="42"/>
        <v>0</v>
      </c>
      <c r="U436" s="15">
        <f t="shared" si="39"/>
        <v>0</v>
      </c>
    </row>
    <row r="437" spans="1:21">
      <c r="A437" s="56"/>
      <c r="B437" s="3"/>
      <c r="C437" s="216"/>
      <c r="D437" s="102"/>
      <c r="E437" s="102"/>
      <c r="F437" s="103"/>
      <c r="G437" s="131"/>
      <c r="H437" s="2"/>
      <c r="I437" s="107">
        <f>IF(F437="",SUMIF(Accounts!$A$10:$A$84,C437,Accounts!$D$10:$D$84),0)</f>
        <v>0</v>
      </c>
      <c r="J437" s="30">
        <f>IF(H437&lt;&gt;"",ROUND(H437*(1-F437-I437),2),IF(SETUP!$C$10&lt;&gt;"Y",0,IF(SUMIF(Accounts!A$10:A$84,C437,Accounts!Q$10:Q$84)=1,0,ROUND((D437-E437)*(1-F437-I437)/SETUP!$C$13,2))))</f>
        <v>0</v>
      </c>
      <c r="K437" s="14" t="str">
        <f>IF(SUM(C437:H437)=0,"",IF(T437=0,LOOKUP(C437,Accounts!$A$10:$A$84,Accounts!$B$10:$B$84),"Error!  Invalid Account Number"))</f>
        <v/>
      </c>
      <c r="L437" s="30">
        <f t="shared" si="38"/>
        <v>0</v>
      </c>
      <c r="M437" s="152">
        <f t="shared" si="41"/>
        <v>0</v>
      </c>
      <c r="N437" s="43"/>
      <c r="O437" s="92"/>
      <c r="P437" s="150"/>
      <c r="Q437" s="156">
        <f t="shared" si="43"/>
        <v>0</v>
      </c>
      <c r="R437" s="161">
        <f t="shared" si="40"/>
        <v>0</v>
      </c>
      <c r="S437" s="15">
        <f>SUMIF(Accounts!A$10:A$84,C437,Accounts!A$10:A$84)</f>
        <v>0</v>
      </c>
      <c r="T437" s="15">
        <f t="shared" si="42"/>
        <v>0</v>
      </c>
      <c r="U437" s="15">
        <f t="shared" si="39"/>
        <v>0</v>
      </c>
    </row>
    <row r="438" spans="1:21">
      <c r="A438" s="56"/>
      <c r="B438" s="3"/>
      <c r="C438" s="216"/>
      <c r="D438" s="102"/>
      <c r="E438" s="102"/>
      <c r="F438" s="103"/>
      <c r="G438" s="131"/>
      <c r="H438" s="2"/>
      <c r="I438" s="107">
        <f>IF(F438="",SUMIF(Accounts!$A$10:$A$84,C438,Accounts!$D$10:$D$84),0)</f>
        <v>0</v>
      </c>
      <c r="J438" s="30">
        <f>IF(H438&lt;&gt;"",ROUND(H438*(1-F438-I438),2),IF(SETUP!$C$10&lt;&gt;"Y",0,IF(SUMIF(Accounts!A$10:A$84,C438,Accounts!Q$10:Q$84)=1,0,ROUND((D438-E438)*(1-F438-I438)/SETUP!$C$13,2))))</f>
        <v>0</v>
      </c>
      <c r="K438" s="14" t="str">
        <f>IF(SUM(C438:H438)=0,"",IF(T438=0,LOOKUP(C438,Accounts!$A$10:$A$84,Accounts!$B$10:$B$84),"Error!  Invalid Account Number"))</f>
        <v/>
      </c>
      <c r="L438" s="30">
        <f t="shared" si="38"/>
        <v>0</v>
      </c>
      <c r="M438" s="152">
        <f t="shared" si="41"/>
        <v>0</v>
      </c>
      <c r="N438" s="43"/>
      <c r="O438" s="92"/>
      <c r="P438" s="150"/>
      <c r="Q438" s="156">
        <f t="shared" si="43"/>
        <v>0</v>
      </c>
      <c r="R438" s="161">
        <f t="shared" si="40"/>
        <v>0</v>
      </c>
      <c r="S438" s="15">
        <f>SUMIF(Accounts!A$10:A$84,C438,Accounts!A$10:A$84)</f>
        <v>0</v>
      </c>
      <c r="T438" s="15">
        <f t="shared" si="42"/>
        <v>0</v>
      </c>
      <c r="U438" s="15">
        <f t="shared" si="39"/>
        <v>0</v>
      </c>
    </row>
    <row r="439" spans="1:21">
      <c r="A439" s="56"/>
      <c r="B439" s="3"/>
      <c r="C439" s="216"/>
      <c r="D439" s="102"/>
      <c r="E439" s="102"/>
      <c r="F439" s="103"/>
      <c r="G439" s="131"/>
      <c r="H439" s="2"/>
      <c r="I439" s="107">
        <f>IF(F439="",SUMIF(Accounts!$A$10:$A$84,C439,Accounts!$D$10:$D$84),0)</f>
        <v>0</v>
      </c>
      <c r="J439" s="30">
        <f>IF(H439&lt;&gt;"",ROUND(H439*(1-F439-I439),2),IF(SETUP!$C$10&lt;&gt;"Y",0,IF(SUMIF(Accounts!A$10:A$84,C439,Accounts!Q$10:Q$84)=1,0,ROUND((D439-E439)*(1-F439-I439)/SETUP!$C$13,2))))</f>
        <v>0</v>
      </c>
      <c r="K439" s="14" t="str">
        <f>IF(SUM(C439:H439)=0,"",IF(T439=0,LOOKUP(C439,Accounts!$A$10:$A$84,Accounts!$B$10:$B$84),"Error!  Invalid Account Number"))</f>
        <v/>
      </c>
      <c r="L439" s="30">
        <f t="shared" si="38"/>
        <v>0</v>
      </c>
      <c r="M439" s="152">
        <f t="shared" si="41"/>
        <v>0</v>
      </c>
      <c r="N439" s="43"/>
      <c r="O439" s="92"/>
      <c r="P439" s="150"/>
      <c r="Q439" s="156">
        <f t="shared" si="43"/>
        <v>0</v>
      </c>
      <c r="R439" s="161">
        <f t="shared" si="40"/>
        <v>0</v>
      </c>
      <c r="S439" s="15">
        <f>SUMIF(Accounts!A$10:A$84,C439,Accounts!A$10:A$84)</f>
        <v>0</v>
      </c>
      <c r="T439" s="15">
        <f t="shared" si="42"/>
        <v>0</v>
      </c>
      <c r="U439" s="15">
        <f t="shared" si="39"/>
        <v>0</v>
      </c>
    </row>
    <row r="440" spans="1:21">
      <c r="A440" s="56"/>
      <c r="B440" s="3"/>
      <c r="C440" s="216"/>
      <c r="D440" s="102"/>
      <c r="E440" s="102"/>
      <c r="F440" s="103"/>
      <c r="G440" s="131"/>
      <c r="H440" s="2"/>
      <c r="I440" s="107">
        <f>IF(F440="",SUMIF(Accounts!$A$10:$A$84,C440,Accounts!$D$10:$D$84),0)</f>
        <v>0</v>
      </c>
      <c r="J440" s="30">
        <f>IF(H440&lt;&gt;"",ROUND(H440*(1-F440-I440),2),IF(SETUP!$C$10&lt;&gt;"Y",0,IF(SUMIF(Accounts!A$10:A$84,C440,Accounts!Q$10:Q$84)=1,0,ROUND((D440-E440)*(1-F440-I440)/SETUP!$C$13,2))))</f>
        <v>0</v>
      </c>
      <c r="K440" s="14" t="str">
        <f>IF(SUM(C440:H440)=0,"",IF(T440=0,LOOKUP(C440,Accounts!$A$10:$A$84,Accounts!$B$10:$B$84),"Error!  Invalid Account Number"))</f>
        <v/>
      </c>
      <c r="L440" s="30">
        <f t="shared" si="38"/>
        <v>0</v>
      </c>
      <c r="M440" s="152">
        <f t="shared" si="41"/>
        <v>0</v>
      </c>
      <c r="N440" s="43"/>
      <c r="O440" s="92"/>
      <c r="P440" s="150"/>
      <c r="Q440" s="156">
        <f t="shared" si="43"/>
        <v>0</v>
      </c>
      <c r="R440" s="161">
        <f t="shared" si="40"/>
        <v>0</v>
      </c>
      <c r="S440" s="15">
        <f>SUMIF(Accounts!A$10:A$84,C440,Accounts!A$10:A$84)</f>
        <v>0</v>
      </c>
      <c r="T440" s="15">
        <f t="shared" si="42"/>
        <v>0</v>
      </c>
      <c r="U440" s="15">
        <f t="shared" si="39"/>
        <v>0</v>
      </c>
    </row>
    <row r="441" spans="1:21">
      <c r="A441" s="56"/>
      <c r="B441" s="3"/>
      <c r="C441" s="216"/>
      <c r="D441" s="102"/>
      <c r="E441" s="102"/>
      <c r="F441" s="103"/>
      <c r="G441" s="131"/>
      <c r="H441" s="2"/>
      <c r="I441" s="107">
        <f>IF(F441="",SUMIF(Accounts!$A$10:$A$84,C441,Accounts!$D$10:$D$84),0)</f>
        <v>0</v>
      </c>
      <c r="J441" s="30">
        <f>IF(H441&lt;&gt;"",ROUND(H441*(1-F441-I441),2),IF(SETUP!$C$10&lt;&gt;"Y",0,IF(SUMIF(Accounts!A$10:A$84,C441,Accounts!Q$10:Q$84)=1,0,ROUND((D441-E441)*(1-F441-I441)/SETUP!$C$13,2))))</f>
        <v>0</v>
      </c>
      <c r="K441" s="14" t="str">
        <f>IF(SUM(C441:H441)=0,"",IF(T441=0,LOOKUP(C441,Accounts!$A$10:$A$84,Accounts!$B$10:$B$84),"Error!  Invalid Account Number"))</f>
        <v/>
      </c>
      <c r="L441" s="30">
        <f t="shared" si="38"/>
        <v>0</v>
      </c>
      <c r="M441" s="152">
        <f t="shared" si="41"/>
        <v>0</v>
      </c>
      <c r="N441" s="43"/>
      <c r="O441" s="92"/>
      <c r="P441" s="150"/>
      <c r="Q441" s="156">
        <f t="shared" si="43"/>
        <v>0</v>
      </c>
      <c r="R441" s="161">
        <f t="shared" si="40"/>
        <v>0</v>
      </c>
      <c r="S441" s="15">
        <f>SUMIF(Accounts!A$10:A$84,C441,Accounts!A$10:A$84)</f>
        <v>0</v>
      </c>
      <c r="T441" s="15">
        <f t="shared" si="42"/>
        <v>0</v>
      </c>
      <c r="U441" s="15">
        <f t="shared" si="39"/>
        <v>0</v>
      </c>
    </row>
    <row r="442" spans="1:21">
      <c r="A442" s="56"/>
      <c r="B442" s="3"/>
      <c r="C442" s="216"/>
      <c r="D442" s="102"/>
      <c r="E442" s="102"/>
      <c r="F442" s="103"/>
      <c r="G442" s="131"/>
      <c r="H442" s="2"/>
      <c r="I442" s="107">
        <f>IF(F442="",SUMIF(Accounts!$A$10:$A$84,C442,Accounts!$D$10:$D$84),0)</f>
        <v>0</v>
      </c>
      <c r="J442" s="30">
        <f>IF(H442&lt;&gt;"",ROUND(H442*(1-F442-I442),2),IF(SETUP!$C$10&lt;&gt;"Y",0,IF(SUMIF(Accounts!A$10:A$84,C442,Accounts!Q$10:Q$84)=1,0,ROUND((D442-E442)*(1-F442-I442)/SETUP!$C$13,2))))</f>
        <v>0</v>
      </c>
      <c r="K442" s="14" t="str">
        <f>IF(SUM(C442:H442)=0,"",IF(T442=0,LOOKUP(C442,Accounts!$A$10:$A$84,Accounts!$B$10:$B$84),"Error!  Invalid Account Number"))</f>
        <v/>
      </c>
      <c r="L442" s="30">
        <f t="shared" si="38"/>
        <v>0</v>
      </c>
      <c r="M442" s="152">
        <f t="shared" si="41"/>
        <v>0</v>
      </c>
      <c r="N442" s="43"/>
      <c r="O442" s="92"/>
      <c r="P442" s="150"/>
      <c r="Q442" s="156">
        <f t="shared" si="43"/>
        <v>0</v>
      </c>
      <c r="R442" s="161">
        <f t="shared" si="40"/>
        <v>0</v>
      </c>
      <c r="S442" s="15">
        <f>SUMIF(Accounts!A$10:A$84,C442,Accounts!A$10:A$84)</f>
        <v>0</v>
      </c>
      <c r="T442" s="15">
        <f t="shared" si="42"/>
        <v>0</v>
      </c>
      <c r="U442" s="15">
        <f t="shared" si="39"/>
        <v>0</v>
      </c>
    </row>
    <row r="443" spans="1:21">
      <c r="A443" s="56"/>
      <c r="B443" s="3"/>
      <c r="C443" s="216"/>
      <c r="D443" s="102"/>
      <c r="E443" s="102"/>
      <c r="F443" s="103"/>
      <c r="G443" s="131"/>
      <c r="H443" s="2"/>
      <c r="I443" s="107">
        <f>IF(F443="",SUMIF(Accounts!$A$10:$A$84,C443,Accounts!$D$10:$D$84),0)</f>
        <v>0</v>
      </c>
      <c r="J443" s="30">
        <f>IF(H443&lt;&gt;"",ROUND(H443*(1-F443-I443),2),IF(SETUP!$C$10&lt;&gt;"Y",0,IF(SUMIF(Accounts!A$10:A$84,C443,Accounts!Q$10:Q$84)=1,0,ROUND((D443-E443)*(1-F443-I443)/SETUP!$C$13,2))))</f>
        <v>0</v>
      </c>
      <c r="K443" s="14" t="str">
        <f>IF(SUM(C443:H443)=0,"",IF(T443=0,LOOKUP(C443,Accounts!$A$10:$A$84,Accounts!$B$10:$B$84),"Error!  Invalid Account Number"))</f>
        <v/>
      </c>
      <c r="L443" s="30">
        <f t="shared" si="38"/>
        <v>0</v>
      </c>
      <c r="M443" s="152">
        <f t="shared" si="41"/>
        <v>0</v>
      </c>
      <c r="N443" s="43"/>
      <c r="O443" s="92"/>
      <c r="P443" s="150"/>
      <c r="Q443" s="156">
        <f t="shared" si="43"/>
        <v>0</v>
      </c>
      <c r="R443" s="161">
        <f t="shared" si="40"/>
        <v>0</v>
      </c>
      <c r="S443" s="15">
        <f>SUMIF(Accounts!A$10:A$84,C443,Accounts!A$10:A$84)</f>
        <v>0</v>
      </c>
      <c r="T443" s="15">
        <f t="shared" si="42"/>
        <v>0</v>
      </c>
      <c r="U443" s="15">
        <f t="shared" si="39"/>
        <v>0</v>
      </c>
    </row>
    <row r="444" spans="1:21">
      <c r="A444" s="56"/>
      <c r="B444" s="3"/>
      <c r="C444" s="216"/>
      <c r="D444" s="102"/>
      <c r="E444" s="102"/>
      <c r="F444" s="103"/>
      <c r="G444" s="131"/>
      <c r="H444" s="2"/>
      <c r="I444" s="107">
        <f>IF(F444="",SUMIF(Accounts!$A$10:$A$84,C444,Accounts!$D$10:$D$84),0)</f>
        <v>0</v>
      </c>
      <c r="J444" s="30">
        <f>IF(H444&lt;&gt;"",ROUND(H444*(1-F444-I444),2),IF(SETUP!$C$10&lt;&gt;"Y",0,IF(SUMIF(Accounts!A$10:A$84,C444,Accounts!Q$10:Q$84)=1,0,ROUND((D444-E444)*(1-F444-I444)/SETUP!$C$13,2))))</f>
        <v>0</v>
      </c>
      <c r="K444" s="14" t="str">
        <f>IF(SUM(C444:H444)=0,"",IF(T444=0,LOOKUP(C444,Accounts!$A$10:$A$84,Accounts!$B$10:$B$84),"Error!  Invalid Account Number"))</f>
        <v/>
      </c>
      <c r="L444" s="30">
        <f t="shared" si="38"/>
        <v>0</v>
      </c>
      <c r="M444" s="152">
        <f t="shared" si="41"/>
        <v>0</v>
      </c>
      <c r="N444" s="43"/>
      <c r="O444" s="92"/>
      <c r="P444" s="150"/>
      <c r="Q444" s="156">
        <f t="shared" si="43"/>
        <v>0</v>
      </c>
      <c r="R444" s="161">
        <f t="shared" si="40"/>
        <v>0</v>
      </c>
      <c r="S444" s="15">
        <f>SUMIF(Accounts!A$10:A$84,C444,Accounts!A$10:A$84)</f>
        <v>0</v>
      </c>
      <c r="T444" s="15">
        <f t="shared" si="42"/>
        <v>0</v>
      </c>
      <c r="U444" s="15">
        <f t="shared" si="39"/>
        <v>0</v>
      </c>
    </row>
    <row r="445" spans="1:21">
      <c r="A445" s="56"/>
      <c r="B445" s="3"/>
      <c r="C445" s="216"/>
      <c r="D445" s="102"/>
      <c r="E445" s="102"/>
      <c r="F445" s="103"/>
      <c r="G445" s="131"/>
      <c r="H445" s="2"/>
      <c r="I445" s="107">
        <f>IF(F445="",SUMIF(Accounts!$A$10:$A$84,C445,Accounts!$D$10:$D$84),0)</f>
        <v>0</v>
      </c>
      <c r="J445" s="30">
        <f>IF(H445&lt;&gt;"",ROUND(H445*(1-F445-I445),2),IF(SETUP!$C$10&lt;&gt;"Y",0,IF(SUMIF(Accounts!A$10:A$84,C445,Accounts!Q$10:Q$84)=1,0,ROUND((D445-E445)*(1-F445-I445)/SETUP!$C$13,2))))</f>
        <v>0</v>
      </c>
      <c r="K445" s="14" t="str">
        <f>IF(SUM(C445:H445)=0,"",IF(T445=0,LOOKUP(C445,Accounts!$A$10:$A$84,Accounts!$B$10:$B$84),"Error!  Invalid Account Number"))</f>
        <v/>
      </c>
      <c r="L445" s="30">
        <f t="shared" si="38"/>
        <v>0</v>
      </c>
      <c r="M445" s="152">
        <f t="shared" si="41"/>
        <v>0</v>
      </c>
      <c r="N445" s="43"/>
      <c r="O445" s="92"/>
      <c r="P445" s="150"/>
      <c r="Q445" s="156">
        <f t="shared" si="43"/>
        <v>0</v>
      </c>
      <c r="R445" s="161">
        <f t="shared" si="40"/>
        <v>0</v>
      </c>
      <c r="S445" s="15">
        <f>SUMIF(Accounts!A$10:A$84,C445,Accounts!A$10:A$84)</f>
        <v>0</v>
      </c>
      <c r="T445" s="15">
        <f t="shared" si="42"/>
        <v>0</v>
      </c>
      <c r="U445" s="15">
        <f t="shared" si="39"/>
        <v>0</v>
      </c>
    </row>
    <row r="446" spans="1:21">
      <c r="A446" s="56"/>
      <c r="B446" s="3"/>
      <c r="C446" s="216"/>
      <c r="D446" s="102"/>
      <c r="E446" s="102"/>
      <c r="F446" s="103"/>
      <c r="G446" s="131"/>
      <c r="H446" s="2"/>
      <c r="I446" s="107">
        <f>IF(F446="",SUMIF(Accounts!$A$10:$A$84,C446,Accounts!$D$10:$D$84),0)</f>
        <v>0</v>
      </c>
      <c r="J446" s="30">
        <f>IF(H446&lt;&gt;"",ROUND(H446*(1-F446-I446),2),IF(SETUP!$C$10&lt;&gt;"Y",0,IF(SUMIF(Accounts!A$10:A$84,C446,Accounts!Q$10:Q$84)=1,0,ROUND((D446-E446)*(1-F446-I446)/SETUP!$C$13,2))))</f>
        <v>0</v>
      </c>
      <c r="K446" s="14" t="str">
        <f>IF(SUM(C446:H446)=0,"",IF(T446=0,LOOKUP(C446,Accounts!$A$10:$A$84,Accounts!$B$10:$B$84),"Error!  Invalid Account Number"))</f>
        <v/>
      </c>
      <c r="L446" s="30">
        <f t="shared" si="38"/>
        <v>0</v>
      </c>
      <c r="M446" s="152">
        <f t="shared" si="41"/>
        <v>0</v>
      </c>
      <c r="N446" s="43"/>
      <c r="O446" s="92"/>
      <c r="P446" s="150"/>
      <c r="Q446" s="156">
        <f t="shared" si="43"/>
        <v>0</v>
      </c>
      <c r="R446" s="161">
        <f t="shared" si="40"/>
        <v>0</v>
      </c>
      <c r="S446" s="15">
        <f>SUMIF(Accounts!A$10:A$84,C446,Accounts!A$10:A$84)</f>
        <v>0</v>
      </c>
      <c r="T446" s="15">
        <f t="shared" si="42"/>
        <v>0</v>
      </c>
      <c r="U446" s="15">
        <f t="shared" si="39"/>
        <v>0</v>
      </c>
    </row>
    <row r="447" spans="1:21">
      <c r="A447" s="56"/>
      <c r="B447" s="3"/>
      <c r="C447" s="216"/>
      <c r="D447" s="102"/>
      <c r="E447" s="102"/>
      <c r="F447" s="103"/>
      <c r="G447" s="131"/>
      <c r="H447" s="2"/>
      <c r="I447" s="107">
        <f>IF(F447="",SUMIF(Accounts!$A$10:$A$84,C447,Accounts!$D$10:$D$84),0)</f>
        <v>0</v>
      </c>
      <c r="J447" s="30">
        <f>IF(H447&lt;&gt;"",ROUND(H447*(1-F447-I447),2),IF(SETUP!$C$10&lt;&gt;"Y",0,IF(SUMIF(Accounts!A$10:A$84,C447,Accounts!Q$10:Q$84)=1,0,ROUND((D447-E447)*(1-F447-I447)/SETUP!$C$13,2))))</f>
        <v>0</v>
      </c>
      <c r="K447" s="14" t="str">
        <f>IF(SUM(C447:H447)=0,"",IF(T447=0,LOOKUP(C447,Accounts!$A$10:$A$84,Accounts!$B$10:$B$84),"Error!  Invalid Account Number"))</f>
        <v/>
      </c>
      <c r="L447" s="30">
        <f t="shared" si="38"/>
        <v>0</v>
      </c>
      <c r="M447" s="152">
        <f t="shared" si="41"/>
        <v>0</v>
      </c>
      <c r="N447" s="43"/>
      <c r="O447" s="92"/>
      <c r="P447" s="150"/>
      <c r="Q447" s="156">
        <f t="shared" si="43"/>
        <v>0</v>
      </c>
      <c r="R447" s="161">
        <f t="shared" si="40"/>
        <v>0</v>
      </c>
      <c r="S447" s="15">
        <f>SUMIF(Accounts!A$10:A$84,C447,Accounts!A$10:A$84)</f>
        <v>0</v>
      </c>
      <c r="T447" s="15">
        <f t="shared" si="42"/>
        <v>0</v>
      </c>
      <c r="U447" s="15">
        <f t="shared" si="39"/>
        <v>0</v>
      </c>
    </row>
    <row r="448" spans="1:21">
      <c r="A448" s="56"/>
      <c r="B448" s="3"/>
      <c r="C448" s="216"/>
      <c r="D448" s="102"/>
      <c r="E448" s="102"/>
      <c r="F448" s="103"/>
      <c r="G448" s="131"/>
      <c r="H448" s="2"/>
      <c r="I448" s="107">
        <f>IF(F448="",SUMIF(Accounts!$A$10:$A$84,C448,Accounts!$D$10:$D$84),0)</f>
        <v>0</v>
      </c>
      <c r="J448" s="30">
        <f>IF(H448&lt;&gt;"",ROUND(H448*(1-F448-I448),2),IF(SETUP!$C$10&lt;&gt;"Y",0,IF(SUMIF(Accounts!A$10:A$84,C448,Accounts!Q$10:Q$84)=1,0,ROUND((D448-E448)*(1-F448-I448)/SETUP!$C$13,2))))</f>
        <v>0</v>
      </c>
      <c r="K448" s="14" t="str">
        <f>IF(SUM(C448:H448)=0,"",IF(T448=0,LOOKUP(C448,Accounts!$A$10:$A$84,Accounts!$B$10:$B$84),"Error!  Invalid Account Number"))</f>
        <v/>
      </c>
      <c r="L448" s="30">
        <f t="shared" si="38"/>
        <v>0</v>
      </c>
      <c r="M448" s="152">
        <f t="shared" si="41"/>
        <v>0</v>
      </c>
      <c r="N448" s="43"/>
      <c r="O448" s="92"/>
      <c r="P448" s="150"/>
      <c r="Q448" s="156">
        <f t="shared" si="43"/>
        <v>0</v>
      </c>
      <c r="R448" s="161">
        <f t="shared" si="40"/>
        <v>0</v>
      </c>
      <c r="S448" s="15">
        <f>SUMIF(Accounts!A$10:A$84,C448,Accounts!A$10:A$84)</f>
        <v>0</v>
      </c>
      <c r="T448" s="15">
        <f t="shared" si="42"/>
        <v>0</v>
      </c>
      <c r="U448" s="15">
        <f t="shared" si="39"/>
        <v>0</v>
      </c>
    </row>
    <row r="449" spans="1:21">
      <c r="A449" s="56"/>
      <c r="B449" s="3"/>
      <c r="C449" s="216"/>
      <c r="D449" s="102"/>
      <c r="E449" s="102"/>
      <c r="F449" s="103"/>
      <c r="G449" s="131"/>
      <c r="H449" s="2"/>
      <c r="I449" s="107">
        <f>IF(F449="",SUMIF(Accounts!$A$10:$A$84,C449,Accounts!$D$10:$D$84),0)</f>
        <v>0</v>
      </c>
      <c r="J449" s="30">
        <f>IF(H449&lt;&gt;"",ROUND(H449*(1-F449-I449),2),IF(SETUP!$C$10&lt;&gt;"Y",0,IF(SUMIF(Accounts!A$10:A$84,C449,Accounts!Q$10:Q$84)=1,0,ROUND((D449-E449)*(1-F449-I449)/SETUP!$C$13,2))))</f>
        <v>0</v>
      </c>
      <c r="K449" s="14" t="str">
        <f>IF(SUM(C449:H449)=0,"",IF(T449=0,LOOKUP(C449,Accounts!$A$10:$A$84,Accounts!$B$10:$B$84),"Error!  Invalid Account Number"))</f>
        <v/>
      </c>
      <c r="L449" s="30">
        <f t="shared" si="38"/>
        <v>0</v>
      </c>
      <c r="M449" s="152">
        <f t="shared" si="41"/>
        <v>0</v>
      </c>
      <c r="N449" s="43"/>
      <c r="O449" s="92"/>
      <c r="P449" s="150"/>
      <c r="Q449" s="156">
        <f t="shared" si="43"/>
        <v>0</v>
      </c>
      <c r="R449" s="161">
        <f t="shared" si="40"/>
        <v>0</v>
      </c>
      <c r="S449" s="15">
        <f>SUMIF(Accounts!A$10:A$84,C449,Accounts!A$10:A$84)</f>
        <v>0</v>
      </c>
      <c r="T449" s="15">
        <f t="shared" si="42"/>
        <v>0</v>
      </c>
      <c r="U449" s="15">
        <f t="shared" si="39"/>
        <v>0</v>
      </c>
    </row>
    <row r="450" spans="1:21">
      <c r="A450" s="56"/>
      <c r="B450" s="3"/>
      <c r="C450" s="216"/>
      <c r="D450" s="102"/>
      <c r="E450" s="102"/>
      <c r="F450" s="103"/>
      <c r="G450" s="131"/>
      <c r="H450" s="2"/>
      <c r="I450" s="107">
        <f>IF(F450="",SUMIF(Accounts!$A$10:$A$84,C450,Accounts!$D$10:$D$84),0)</f>
        <v>0</v>
      </c>
      <c r="J450" s="30">
        <f>IF(H450&lt;&gt;"",ROUND(H450*(1-F450-I450),2),IF(SETUP!$C$10&lt;&gt;"Y",0,IF(SUMIF(Accounts!A$10:A$84,C450,Accounts!Q$10:Q$84)=1,0,ROUND((D450-E450)*(1-F450-I450)/SETUP!$C$13,2))))</f>
        <v>0</v>
      </c>
      <c r="K450" s="14" t="str">
        <f>IF(SUM(C450:H450)=0,"",IF(T450=0,LOOKUP(C450,Accounts!$A$10:$A$84,Accounts!$B$10:$B$84),"Error!  Invalid Account Number"))</f>
        <v/>
      </c>
      <c r="L450" s="30">
        <f t="shared" si="38"/>
        <v>0</v>
      </c>
      <c r="M450" s="152">
        <f t="shared" si="41"/>
        <v>0</v>
      </c>
      <c r="N450" s="43"/>
      <c r="O450" s="92"/>
      <c r="P450" s="150"/>
      <c r="Q450" s="156">
        <f t="shared" si="43"/>
        <v>0</v>
      </c>
      <c r="R450" s="161">
        <f t="shared" si="40"/>
        <v>0</v>
      </c>
      <c r="S450" s="15">
        <f>SUMIF(Accounts!A$10:A$84,C450,Accounts!A$10:A$84)</f>
        <v>0</v>
      </c>
      <c r="T450" s="15">
        <f t="shared" si="42"/>
        <v>0</v>
      </c>
      <c r="U450" s="15">
        <f t="shared" si="39"/>
        <v>0</v>
      </c>
    </row>
    <row r="451" spans="1:21">
      <c r="A451" s="56"/>
      <c r="B451" s="3"/>
      <c r="C451" s="216"/>
      <c r="D451" s="102"/>
      <c r="E451" s="102"/>
      <c r="F451" s="103"/>
      <c r="G451" s="131"/>
      <c r="H451" s="2"/>
      <c r="I451" s="107">
        <f>IF(F451="",SUMIF(Accounts!$A$10:$A$84,C451,Accounts!$D$10:$D$84),0)</f>
        <v>0</v>
      </c>
      <c r="J451" s="30">
        <f>IF(H451&lt;&gt;"",ROUND(H451*(1-F451-I451),2),IF(SETUP!$C$10&lt;&gt;"Y",0,IF(SUMIF(Accounts!A$10:A$84,C451,Accounts!Q$10:Q$84)=1,0,ROUND((D451-E451)*(1-F451-I451)/SETUP!$C$13,2))))</f>
        <v>0</v>
      </c>
      <c r="K451" s="14" t="str">
        <f>IF(SUM(C451:H451)=0,"",IF(T451=0,LOOKUP(C451,Accounts!$A$10:$A$84,Accounts!$B$10:$B$84),"Error!  Invalid Account Number"))</f>
        <v/>
      </c>
      <c r="L451" s="30">
        <f t="shared" si="38"/>
        <v>0</v>
      </c>
      <c r="M451" s="152">
        <f t="shared" si="41"/>
        <v>0</v>
      </c>
      <c r="N451" s="43"/>
      <c r="O451" s="92"/>
      <c r="P451" s="150"/>
      <c r="Q451" s="156">
        <f t="shared" si="43"/>
        <v>0</v>
      </c>
      <c r="R451" s="161">
        <f t="shared" si="40"/>
        <v>0</v>
      </c>
      <c r="S451" s="15">
        <f>SUMIF(Accounts!A$10:A$84,C451,Accounts!A$10:A$84)</f>
        <v>0</v>
      </c>
      <c r="T451" s="15">
        <f t="shared" si="42"/>
        <v>0</v>
      </c>
      <c r="U451" s="15">
        <f t="shared" si="39"/>
        <v>0</v>
      </c>
    </row>
    <row r="452" spans="1:21">
      <c r="A452" s="56"/>
      <c r="B452" s="3"/>
      <c r="C452" s="216"/>
      <c r="D452" s="102"/>
      <c r="E452" s="102"/>
      <c r="F452" s="103"/>
      <c r="G452" s="131"/>
      <c r="H452" s="2"/>
      <c r="I452" s="107">
        <f>IF(F452="",SUMIF(Accounts!$A$10:$A$84,C452,Accounts!$D$10:$D$84),0)</f>
        <v>0</v>
      </c>
      <c r="J452" s="30">
        <f>IF(H452&lt;&gt;"",ROUND(H452*(1-F452-I452),2),IF(SETUP!$C$10&lt;&gt;"Y",0,IF(SUMIF(Accounts!A$10:A$84,C452,Accounts!Q$10:Q$84)=1,0,ROUND((D452-E452)*(1-F452-I452)/SETUP!$C$13,2))))</f>
        <v>0</v>
      </c>
      <c r="K452" s="14" t="str">
        <f>IF(SUM(C452:H452)=0,"",IF(T452=0,LOOKUP(C452,Accounts!$A$10:$A$84,Accounts!$B$10:$B$84),"Error!  Invalid Account Number"))</f>
        <v/>
      </c>
      <c r="L452" s="30">
        <f t="shared" si="38"/>
        <v>0</v>
      </c>
      <c r="M452" s="152">
        <f t="shared" si="41"/>
        <v>0</v>
      </c>
      <c r="N452" s="43"/>
      <c r="O452" s="92"/>
      <c r="P452" s="150"/>
      <c r="Q452" s="156">
        <f t="shared" si="43"/>
        <v>0</v>
      </c>
      <c r="R452" s="161">
        <f t="shared" si="40"/>
        <v>0</v>
      </c>
      <c r="S452" s="15">
        <f>SUMIF(Accounts!A$10:A$84,C452,Accounts!A$10:A$84)</f>
        <v>0</v>
      </c>
      <c r="T452" s="15">
        <f t="shared" si="42"/>
        <v>0</v>
      </c>
      <c r="U452" s="15">
        <f t="shared" si="39"/>
        <v>0</v>
      </c>
    </row>
    <row r="453" spans="1:21">
      <c r="A453" s="56"/>
      <c r="B453" s="3"/>
      <c r="C453" s="216"/>
      <c r="D453" s="102"/>
      <c r="E453" s="102"/>
      <c r="F453" s="103"/>
      <c r="G453" s="131"/>
      <c r="H453" s="2"/>
      <c r="I453" s="107">
        <f>IF(F453="",SUMIF(Accounts!$A$10:$A$84,C453,Accounts!$D$10:$D$84),0)</f>
        <v>0</v>
      </c>
      <c r="J453" s="30">
        <f>IF(H453&lt;&gt;"",ROUND(H453*(1-F453-I453),2),IF(SETUP!$C$10&lt;&gt;"Y",0,IF(SUMIF(Accounts!A$10:A$84,C453,Accounts!Q$10:Q$84)=1,0,ROUND((D453-E453)*(1-F453-I453)/SETUP!$C$13,2))))</f>
        <v>0</v>
      </c>
      <c r="K453" s="14" t="str">
        <f>IF(SUM(C453:H453)=0,"",IF(T453=0,LOOKUP(C453,Accounts!$A$10:$A$84,Accounts!$B$10:$B$84),"Error!  Invalid Account Number"))</f>
        <v/>
      </c>
      <c r="L453" s="30">
        <f t="shared" si="38"/>
        <v>0</v>
      </c>
      <c r="M453" s="152">
        <f t="shared" si="41"/>
        <v>0</v>
      </c>
      <c r="N453" s="43"/>
      <c r="O453" s="92"/>
      <c r="P453" s="150"/>
      <c r="Q453" s="156">
        <f t="shared" si="43"/>
        <v>0</v>
      </c>
      <c r="R453" s="161">
        <f t="shared" si="40"/>
        <v>0</v>
      </c>
      <c r="S453" s="15">
        <f>SUMIF(Accounts!A$10:A$84,C453,Accounts!A$10:A$84)</f>
        <v>0</v>
      </c>
      <c r="T453" s="15">
        <f t="shared" si="42"/>
        <v>0</v>
      </c>
      <c r="U453" s="15">
        <f t="shared" si="39"/>
        <v>0</v>
      </c>
    </row>
    <row r="454" spans="1:21">
      <c r="A454" s="56"/>
      <c r="B454" s="3"/>
      <c r="C454" s="216"/>
      <c r="D454" s="102"/>
      <c r="E454" s="102"/>
      <c r="F454" s="103"/>
      <c r="G454" s="131"/>
      <c r="H454" s="2"/>
      <c r="I454" s="107">
        <f>IF(F454="",SUMIF(Accounts!$A$10:$A$84,C454,Accounts!$D$10:$D$84),0)</f>
        <v>0</v>
      </c>
      <c r="J454" s="30">
        <f>IF(H454&lt;&gt;"",ROUND(H454*(1-F454-I454),2),IF(SETUP!$C$10&lt;&gt;"Y",0,IF(SUMIF(Accounts!A$10:A$84,C454,Accounts!Q$10:Q$84)=1,0,ROUND((D454-E454)*(1-F454-I454)/SETUP!$C$13,2))))</f>
        <v>0</v>
      </c>
      <c r="K454" s="14" t="str">
        <f>IF(SUM(C454:H454)=0,"",IF(T454=0,LOOKUP(C454,Accounts!$A$10:$A$84,Accounts!$B$10:$B$84),"Error!  Invalid Account Number"))</f>
        <v/>
      </c>
      <c r="L454" s="30">
        <f t="shared" si="38"/>
        <v>0</v>
      </c>
      <c r="M454" s="152">
        <f t="shared" si="41"/>
        <v>0</v>
      </c>
      <c r="N454" s="43"/>
      <c r="O454" s="92"/>
      <c r="P454" s="150"/>
      <c r="Q454" s="156">
        <f t="shared" si="43"/>
        <v>0</v>
      </c>
      <c r="R454" s="161">
        <f t="shared" si="40"/>
        <v>0</v>
      </c>
      <c r="S454" s="15">
        <f>SUMIF(Accounts!A$10:A$84,C454,Accounts!A$10:A$84)</f>
        <v>0</v>
      </c>
      <c r="T454" s="15">
        <f t="shared" si="42"/>
        <v>0</v>
      </c>
      <c r="U454" s="15">
        <f t="shared" si="39"/>
        <v>0</v>
      </c>
    </row>
    <row r="455" spans="1:21">
      <c r="A455" s="56"/>
      <c r="B455" s="3"/>
      <c r="C455" s="216"/>
      <c r="D455" s="102"/>
      <c r="E455" s="102"/>
      <c r="F455" s="103"/>
      <c r="G455" s="131"/>
      <c r="H455" s="2"/>
      <c r="I455" s="107">
        <f>IF(F455="",SUMIF(Accounts!$A$10:$A$84,C455,Accounts!$D$10:$D$84),0)</f>
        <v>0</v>
      </c>
      <c r="J455" s="30">
        <f>IF(H455&lt;&gt;"",ROUND(H455*(1-F455-I455),2),IF(SETUP!$C$10&lt;&gt;"Y",0,IF(SUMIF(Accounts!A$10:A$84,C455,Accounts!Q$10:Q$84)=1,0,ROUND((D455-E455)*(1-F455-I455)/SETUP!$C$13,2))))</f>
        <v>0</v>
      </c>
      <c r="K455" s="14" t="str">
        <f>IF(SUM(C455:H455)=0,"",IF(T455=0,LOOKUP(C455,Accounts!$A$10:$A$84,Accounts!$B$10:$B$84),"Error!  Invalid Account Number"))</f>
        <v/>
      </c>
      <c r="L455" s="30">
        <f t="shared" si="38"/>
        <v>0</v>
      </c>
      <c r="M455" s="152">
        <f t="shared" si="41"/>
        <v>0</v>
      </c>
      <c r="N455" s="43"/>
      <c r="O455" s="92"/>
      <c r="P455" s="150"/>
      <c r="Q455" s="156">
        <f t="shared" si="43"/>
        <v>0</v>
      </c>
      <c r="R455" s="161">
        <f t="shared" si="40"/>
        <v>0</v>
      </c>
      <c r="S455" s="15">
        <f>SUMIF(Accounts!A$10:A$84,C455,Accounts!A$10:A$84)</f>
        <v>0</v>
      </c>
      <c r="T455" s="15">
        <f t="shared" si="42"/>
        <v>0</v>
      </c>
      <c r="U455" s="15">
        <f t="shared" si="39"/>
        <v>0</v>
      </c>
    </row>
    <row r="456" spans="1:21">
      <c r="A456" s="56"/>
      <c r="B456" s="3"/>
      <c r="C456" s="216"/>
      <c r="D456" s="102"/>
      <c r="E456" s="102"/>
      <c r="F456" s="103"/>
      <c r="G456" s="131"/>
      <c r="H456" s="2"/>
      <c r="I456" s="107">
        <f>IF(F456="",SUMIF(Accounts!$A$10:$A$84,C456,Accounts!$D$10:$D$84),0)</f>
        <v>0</v>
      </c>
      <c r="J456" s="30">
        <f>IF(H456&lt;&gt;"",ROUND(H456*(1-F456-I456),2),IF(SETUP!$C$10&lt;&gt;"Y",0,IF(SUMIF(Accounts!A$10:A$84,C456,Accounts!Q$10:Q$84)=1,0,ROUND((D456-E456)*(1-F456-I456)/SETUP!$C$13,2))))</f>
        <v>0</v>
      </c>
      <c r="K456" s="14" t="str">
        <f>IF(SUM(C456:H456)=0,"",IF(T456=0,LOOKUP(C456,Accounts!$A$10:$A$84,Accounts!$B$10:$B$84),"Error!  Invalid Account Number"))</f>
        <v/>
      </c>
      <c r="L456" s="30">
        <f t="shared" ref="L456:L519" si="44">D456-E456-J456-M456</f>
        <v>0</v>
      </c>
      <c r="M456" s="152">
        <f t="shared" si="41"/>
        <v>0</v>
      </c>
      <c r="N456" s="43"/>
      <c r="O456" s="92"/>
      <c r="P456" s="150"/>
      <c r="Q456" s="156">
        <f t="shared" si="43"/>
        <v>0</v>
      </c>
      <c r="R456" s="161">
        <f t="shared" si="40"/>
        <v>0</v>
      </c>
      <c r="S456" s="15">
        <f>SUMIF(Accounts!A$10:A$84,C456,Accounts!A$10:A$84)</f>
        <v>0</v>
      </c>
      <c r="T456" s="15">
        <f t="shared" si="42"/>
        <v>0</v>
      </c>
      <c r="U456" s="15">
        <f t="shared" ref="U456:U519" si="45">IF(OR(AND(D456-E456&lt;0,J456&gt;0),AND(D456-E456&gt;0,J456&lt;0)),1,0)</f>
        <v>0</v>
      </c>
    </row>
    <row r="457" spans="1:21">
      <c r="A457" s="56"/>
      <c r="B457" s="3"/>
      <c r="C457" s="216"/>
      <c r="D457" s="102"/>
      <c r="E457" s="102"/>
      <c r="F457" s="103"/>
      <c r="G457" s="131"/>
      <c r="H457" s="2"/>
      <c r="I457" s="107">
        <f>IF(F457="",SUMIF(Accounts!$A$10:$A$84,C457,Accounts!$D$10:$D$84),0)</f>
        <v>0</v>
      </c>
      <c r="J457" s="30">
        <f>IF(H457&lt;&gt;"",ROUND(H457*(1-F457-I457),2),IF(SETUP!$C$10&lt;&gt;"Y",0,IF(SUMIF(Accounts!A$10:A$84,C457,Accounts!Q$10:Q$84)=1,0,ROUND((D457-E457)*(1-F457-I457)/SETUP!$C$13,2))))</f>
        <v>0</v>
      </c>
      <c r="K457" s="14" t="str">
        <f>IF(SUM(C457:H457)=0,"",IF(T457=0,LOOKUP(C457,Accounts!$A$10:$A$84,Accounts!$B$10:$B$84),"Error!  Invalid Account Number"))</f>
        <v/>
      </c>
      <c r="L457" s="30">
        <f t="shared" si="44"/>
        <v>0</v>
      </c>
      <c r="M457" s="152">
        <f t="shared" si="41"/>
        <v>0</v>
      </c>
      <c r="N457" s="43"/>
      <c r="O457" s="92"/>
      <c r="P457" s="150"/>
      <c r="Q457" s="156">
        <f t="shared" si="43"/>
        <v>0</v>
      </c>
      <c r="R457" s="161">
        <f t="shared" ref="R457:R520" si="46">J457+Q457</f>
        <v>0</v>
      </c>
      <c r="S457" s="15">
        <f>SUMIF(Accounts!A$10:A$84,C457,Accounts!A$10:A$84)</f>
        <v>0</v>
      </c>
      <c r="T457" s="15">
        <f t="shared" si="42"/>
        <v>0</v>
      </c>
      <c r="U457" s="15">
        <f t="shared" si="45"/>
        <v>0</v>
      </c>
    </row>
    <row r="458" spans="1:21">
      <c r="A458" s="56"/>
      <c r="B458" s="3"/>
      <c r="C458" s="216"/>
      <c r="D458" s="102"/>
      <c r="E458" s="102"/>
      <c r="F458" s="103"/>
      <c r="G458" s="131"/>
      <c r="H458" s="2"/>
      <c r="I458" s="107">
        <f>IF(F458="",SUMIF(Accounts!$A$10:$A$84,C458,Accounts!$D$10:$D$84),0)</f>
        <v>0</v>
      </c>
      <c r="J458" s="30">
        <f>IF(H458&lt;&gt;"",ROUND(H458*(1-F458-I458),2),IF(SETUP!$C$10&lt;&gt;"Y",0,IF(SUMIF(Accounts!A$10:A$84,C458,Accounts!Q$10:Q$84)=1,0,ROUND((D458-E458)*(1-F458-I458)/SETUP!$C$13,2))))</f>
        <v>0</v>
      </c>
      <c r="K458" s="14" t="str">
        <f>IF(SUM(C458:H458)=0,"",IF(T458=0,LOOKUP(C458,Accounts!$A$10:$A$84,Accounts!$B$10:$B$84),"Error!  Invalid Account Number"))</f>
        <v/>
      </c>
      <c r="L458" s="30">
        <f t="shared" si="44"/>
        <v>0</v>
      </c>
      <c r="M458" s="152">
        <f t="shared" ref="M458:M521" si="47">ROUND((D458-E458)*(F458+I458),2)</f>
        <v>0</v>
      </c>
      <c r="N458" s="43"/>
      <c r="O458" s="92"/>
      <c r="P458" s="150"/>
      <c r="Q458" s="156">
        <f t="shared" si="43"/>
        <v>0</v>
      </c>
      <c r="R458" s="161">
        <f t="shared" si="46"/>
        <v>0</v>
      </c>
      <c r="S458" s="15">
        <f>SUMIF(Accounts!A$10:A$84,C458,Accounts!A$10:A$84)</f>
        <v>0</v>
      </c>
      <c r="T458" s="15">
        <f t="shared" ref="T458:T521" si="48">IF(AND(SUM(D458:H458)&lt;&gt;0,C458=0),1,IF(S458=C458,0,1))</f>
        <v>0</v>
      </c>
      <c r="U458" s="15">
        <f t="shared" si="45"/>
        <v>0</v>
      </c>
    </row>
    <row r="459" spans="1:21">
      <c r="A459" s="56"/>
      <c r="B459" s="3"/>
      <c r="C459" s="216"/>
      <c r="D459" s="102"/>
      <c r="E459" s="102"/>
      <c r="F459" s="103"/>
      <c r="G459" s="131"/>
      <c r="H459" s="2"/>
      <c r="I459" s="107">
        <f>IF(F459="",SUMIF(Accounts!$A$10:$A$84,C459,Accounts!$D$10:$D$84),0)</f>
        <v>0</v>
      </c>
      <c r="J459" s="30">
        <f>IF(H459&lt;&gt;"",ROUND(H459*(1-F459-I459),2),IF(SETUP!$C$10&lt;&gt;"Y",0,IF(SUMIF(Accounts!A$10:A$84,C459,Accounts!Q$10:Q$84)=1,0,ROUND((D459-E459)*(1-F459-I459)/SETUP!$C$13,2))))</f>
        <v>0</v>
      </c>
      <c r="K459" s="14" t="str">
        <f>IF(SUM(C459:H459)=0,"",IF(T459=0,LOOKUP(C459,Accounts!$A$10:$A$84,Accounts!$B$10:$B$84),"Error!  Invalid Account Number"))</f>
        <v/>
      </c>
      <c r="L459" s="30">
        <f t="shared" si="44"/>
        <v>0</v>
      </c>
      <c r="M459" s="152">
        <f t="shared" si="47"/>
        <v>0</v>
      </c>
      <c r="N459" s="43"/>
      <c r="O459" s="92"/>
      <c r="P459" s="150"/>
      <c r="Q459" s="156">
        <f t="shared" ref="Q459:Q522" si="49">IF(AND(C459&gt;=101,C459&lt;=120),-J459,0)</f>
        <v>0</v>
      </c>
      <c r="R459" s="161">
        <f t="shared" si="46"/>
        <v>0</v>
      </c>
      <c r="S459" s="15">
        <f>SUMIF(Accounts!A$10:A$84,C459,Accounts!A$10:A$84)</f>
        <v>0</v>
      </c>
      <c r="T459" s="15">
        <f t="shared" si="48"/>
        <v>0</v>
      </c>
      <c r="U459" s="15">
        <f t="shared" si="45"/>
        <v>0</v>
      </c>
    </row>
    <row r="460" spans="1:21">
      <c r="A460" s="56"/>
      <c r="B460" s="3"/>
      <c r="C460" s="216"/>
      <c r="D460" s="102"/>
      <c r="E460" s="102"/>
      <c r="F460" s="103"/>
      <c r="G460" s="131"/>
      <c r="H460" s="2"/>
      <c r="I460" s="107">
        <f>IF(F460="",SUMIF(Accounts!$A$10:$A$84,C460,Accounts!$D$10:$D$84),0)</f>
        <v>0</v>
      </c>
      <c r="J460" s="30">
        <f>IF(H460&lt;&gt;"",ROUND(H460*(1-F460-I460),2),IF(SETUP!$C$10&lt;&gt;"Y",0,IF(SUMIF(Accounts!A$10:A$84,C460,Accounts!Q$10:Q$84)=1,0,ROUND((D460-E460)*(1-F460-I460)/SETUP!$C$13,2))))</f>
        <v>0</v>
      </c>
      <c r="K460" s="14" t="str">
        <f>IF(SUM(C460:H460)=0,"",IF(T460=0,LOOKUP(C460,Accounts!$A$10:$A$84,Accounts!$B$10:$B$84),"Error!  Invalid Account Number"))</f>
        <v/>
      </c>
      <c r="L460" s="30">
        <f t="shared" si="44"/>
        <v>0</v>
      </c>
      <c r="M460" s="152">
        <f t="shared" si="47"/>
        <v>0</v>
      </c>
      <c r="N460" s="43"/>
      <c r="O460" s="92"/>
      <c r="P460" s="150"/>
      <c r="Q460" s="156">
        <f t="shared" si="49"/>
        <v>0</v>
      </c>
      <c r="R460" s="161">
        <f t="shared" si="46"/>
        <v>0</v>
      </c>
      <c r="S460" s="15">
        <f>SUMIF(Accounts!A$10:A$84,C460,Accounts!A$10:A$84)</f>
        <v>0</v>
      </c>
      <c r="T460" s="15">
        <f t="shared" si="48"/>
        <v>0</v>
      </c>
      <c r="U460" s="15">
        <f t="shared" si="45"/>
        <v>0</v>
      </c>
    </row>
    <row r="461" spans="1:21">
      <c r="A461" s="56"/>
      <c r="B461" s="3"/>
      <c r="C461" s="216"/>
      <c r="D461" s="102"/>
      <c r="E461" s="102"/>
      <c r="F461" s="103"/>
      <c r="G461" s="131"/>
      <c r="H461" s="2"/>
      <c r="I461" s="107">
        <f>IF(F461="",SUMIF(Accounts!$A$10:$A$84,C461,Accounts!$D$10:$D$84),0)</f>
        <v>0</v>
      </c>
      <c r="J461" s="30">
        <f>IF(H461&lt;&gt;"",ROUND(H461*(1-F461-I461),2),IF(SETUP!$C$10&lt;&gt;"Y",0,IF(SUMIF(Accounts!A$10:A$84,C461,Accounts!Q$10:Q$84)=1,0,ROUND((D461-E461)*(1-F461-I461)/SETUP!$C$13,2))))</f>
        <v>0</v>
      </c>
      <c r="K461" s="14" t="str">
        <f>IF(SUM(C461:H461)=0,"",IF(T461=0,LOOKUP(C461,Accounts!$A$10:$A$84,Accounts!$B$10:$B$84),"Error!  Invalid Account Number"))</f>
        <v/>
      </c>
      <c r="L461" s="30">
        <f t="shared" si="44"/>
        <v>0</v>
      </c>
      <c r="M461" s="152">
        <f t="shared" si="47"/>
        <v>0</v>
      </c>
      <c r="N461" s="43"/>
      <c r="O461" s="92"/>
      <c r="P461" s="150"/>
      <c r="Q461" s="156">
        <f t="shared" si="49"/>
        <v>0</v>
      </c>
      <c r="R461" s="161">
        <f t="shared" si="46"/>
        <v>0</v>
      </c>
      <c r="S461" s="15">
        <f>SUMIF(Accounts!A$10:A$84,C461,Accounts!A$10:A$84)</f>
        <v>0</v>
      </c>
      <c r="T461" s="15">
        <f t="shared" si="48"/>
        <v>0</v>
      </c>
      <c r="U461" s="15">
        <f t="shared" si="45"/>
        <v>0</v>
      </c>
    </row>
    <row r="462" spans="1:21">
      <c r="A462" s="56"/>
      <c r="B462" s="3"/>
      <c r="C462" s="216"/>
      <c r="D462" s="102"/>
      <c r="E462" s="102"/>
      <c r="F462" s="103"/>
      <c r="G462" s="131"/>
      <c r="H462" s="2"/>
      <c r="I462" s="107">
        <f>IF(F462="",SUMIF(Accounts!$A$10:$A$84,C462,Accounts!$D$10:$D$84),0)</f>
        <v>0</v>
      </c>
      <c r="J462" s="30">
        <f>IF(H462&lt;&gt;"",ROUND(H462*(1-F462-I462),2),IF(SETUP!$C$10&lt;&gt;"Y",0,IF(SUMIF(Accounts!A$10:A$84,C462,Accounts!Q$10:Q$84)=1,0,ROUND((D462-E462)*(1-F462-I462)/SETUP!$C$13,2))))</f>
        <v>0</v>
      </c>
      <c r="K462" s="14" t="str">
        <f>IF(SUM(C462:H462)=0,"",IF(T462=0,LOOKUP(C462,Accounts!$A$10:$A$84,Accounts!$B$10:$B$84),"Error!  Invalid Account Number"))</f>
        <v/>
      </c>
      <c r="L462" s="30">
        <f t="shared" si="44"/>
        <v>0</v>
      </c>
      <c r="M462" s="152">
        <f t="shared" si="47"/>
        <v>0</v>
      </c>
      <c r="N462" s="43"/>
      <c r="O462" s="92"/>
      <c r="P462" s="150"/>
      <c r="Q462" s="156">
        <f t="shared" si="49"/>
        <v>0</v>
      </c>
      <c r="R462" s="161">
        <f t="shared" si="46"/>
        <v>0</v>
      </c>
      <c r="S462" s="15">
        <f>SUMIF(Accounts!A$10:A$84,C462,Accounts!A$10:A$84)</f>
        <v>0</v>
      </c>
      <c r="T462" s="15">
        <f t="shared" si="48"/>
        <v>0</v>
      </c>
      <c r="U462" s="15">
        <f t="shared" si="45"/>
        <v>0</v>
      </c>
    </row>
    <row r="463" spans="1:21">
      <c r="A463" s="56"/>
      <c r="B463" s="3"/>
      <c r="C463" s="216"/>
      <c r="D463" s="102"/>
      <c r="E463" s="102"/>
      <c r="F463" s="103"/>
      <c r="G463" s="131"/>
      <c r="H463" s="2"/>
      <c r="I463" s="107">
        <f>IF(F463="",SUMIF(Accounts!$A$10:$A$84,C463,Accounts!$D$10:$D$84),0)</f>
        <v>0</v>
      </c>
      <c r="J463" s="30">
        <f>IF(H463&lt;&gt;"",ROUND(H463*(1-F463-I463),2),IF(SETUP!$C$10&lt;&gt;"Y",0,IF(SUMIF(Accounts!A$10:A$84,C463,Accounts!Q$10:Q$84)=1,0,ROUND((D463-E463)*(1-F463-I463)/SETUP!$C$13,2))))</f>
        <v>0</v>
      </c>
      <c r="K463" s="14" t="str">
        <f>IF(SUM(C463:H463)=0,"",IF(T463=0,LOOKUP(C463,Accounts!$A$10:$A$84,Accounts!$B$10:$B$84),"Error!  Invalid Account Number"))</f>
        <v/>
      </c>
      <c r="L463" s="30">
        <f t="shared" si="44"/>
        <v>0</v>
      </c>
      <c r="M463" s="152">
        <f t="shared" si="47"/>
        <v>0</v>
      </c>
      <c r="N463" s="43"/>
      <c r="O463" s="92"/>
      <c r="P463" s="150"/>
      <c r="Q463" s="156">
        <f t="shared" si="49"/>
        <v>0</v>
      </c>
      <c r="R463" s="161">
        <f t="shared" si="46"/>
        <v>0</v>
      </c>
      <c r="S463" s="15">
        <f>SUMIF(Accounts!A$10:A$84,C463,Accounts!A$10:A$84)</f>
        <v>0</v>
      </c>
      <c r="T463" s="15">
        <f t="shared" si="48"/>
        <v>0</v>
      </c>
      <c r="U463" s="15">
        <f t="shared" si="45"/>
        <v>0</v>
      </c>
    </row>
    <row r="464" spans="1:21">
      <c r="A464" s="56"/>
      <c r="B464" s="3"/>
      <c r="C464" s="216"/>
      <c r="D464" s="102"/>
      <c r="E464" s="102"/>
      <c r="F464" s="103"/>
      <c r="G464" s="131"/>
      <c r="H464" s="2"/>
      <c r="I464" s="107">
        <f>IF(F464="",SUMIF(Accounts!$A$10:$A$84,C464,Accounts!$D$10:$D$84),0)</f>
        <v>0</v>
      </c>
      <c r="J464" s="30">
        <f>IF(H464&lt;&gt;"",ROUND(H464*(1-F464-I464),2),IF(SETUP!$C$10&lt;&gt;"Y",0,IF(SUMIF(Accounts!A$10:A$84,C464,Accounts!Q$10:Q$84)=1,0,ROUND((D464-E464)*(1-F464-I464)/SETUP!$C$13,2))))</f>
        <v>0</v>
      </c>
      <c r="K464" s="14" t="str">
        <f>IF(SUM(C464:H464)=0,"",IF(T464=0,LOOKUP(C464,Accounts!$A$10:$A$84,Accounts!$B$10:$B$84),"Error!  Invalid Account Number"))</f>
        <v/>
      </c>
      <c r="L464" s="30">
        <f t="shared" si="44"/>
        <v>0</v>
      </c>
      <c r="M464" s="152">
        <f t="shared" si="47"/>
        <v>0</v>
      </c>
      <c r="N464" s="43"/>
      <c r="O464" s="92"/>
      <c r="P464" s="150"/>
      <c r="Q464" s="156">
        <f t="shared" si="49"/>
        <v>0</v>
      </c>
      <c r="R464" s="161">
        <f t="shared" si="46"/>
        <v>0</v>
      </c>
      <c r="S464" s="15">
        <f>SUMIF(Accounts!A$10:A$84,C464,Accounts!A$10:A$84)</f>
        <v>0</v>
      </c>
      <c r="T464" s="15">
        <f t="shared" si="48"/>
        <v>0</v>
      </c>
      <c r="U464" s="15">
        <f t="shared" si="45"/>
        <v>0</v>
      </c>
    </row>
    <row r="465" spans="1:21">
      <c r="A465" s="56"/>
      <c r="B465" s="3"/>
      <c r="C465" s="216"/>
      <c r="D465" s="102"/>
      <c r="E465" s="102"/>
      <c r="F465" s="103"/>
      <c r="G465" s="131"/>
      <c r="H465" s="2"/>
      <c r="I465" s="107">
        <f>IF(F465="",SUMIF(Accounts!$A$10:$A$84,C465,Accounts!$D$10:$D$84),0)</f>
        <v>0</v>
      </c>
      <c r="J465" s="30">
        <f>IF(H465&lt;&gt;"",ROUND(H465*(1-F465-I465),2),IF(SETUP!$C$10&lt;&gt;"Y",0,IF(SUMIF(Accounts!A$10:A$84,C465,Accounts!Q$10:Q$84)=1,0,ROUND((D465-E465)*(1-F465-I465)/SETUP!$C$13,2))))</f>
        <v>0</v>
      </c>
      <c r="K465" s="14" t="str">
        <f>IF(SUM(C465:H465)=0,"",IF(T465=0,LOOKUP(C465,Accounts!$A$10:$A$84,Accounts!$B$10:$B$84),"Error!  Invalid Account Number"))</f>
        <v/>
      </c>
      <c r="L465" s="30">
        <f t="shared" si="44"/>
        <v>0</v>
      </c>
      <c r="M465" s="152">
        <f t="shared" si="47"/>
        <v>0</v>
      </c>
      <c r="N465" s="43"/>
      <c r="O465" s="92"/>
      <c r="P465" s="150"/>
      <c r="Q465" s="156">
        <f t="shared" si="49"/>
        <v>0</v>
      </c>
      <c r="R465" s="161">
        <f t="shared" si="46"/>
        <v>0</v>
      </c>
      <c r="S465" s="15">
        <f>SUMIF(Accounts!A$10:A$84,C465,Accounts!A$10:A$84)</f>
        <v>0</v>
      </c>
      <c r="T465" s="15">
        <f t="shared" si="48"/>
        <v>0</v>
      </c>
      <c r="U465" s="15">
        <f t="shared" si="45"/>
        <v>0</v>
      </c>
    </row>
    <row r="466" spans="1:21">
      <c r="A466" s="56"/>
      <c r="B466" s="3"/>
      <c r="C466" s="216"/>
      <c r="D466" s="102"/>
      <c r="E466" s="102"/>
      <c r="F466" s="103"/>
      <c r="G466" s="131"/>
      <c r="H466" s="2"/>
      <c r="I466" s="107">
        <f>IF(F466="",SUMIF(Accounts!$A$10:$A$84,C466,Accounts!$D$10:$D$84),0)</f>
        <v>0</v>
      </c>
      <c r="J466" s="30">
        <f>IF(H466&lt;&gt;"",ROUND(H466*(1-F466-I466),2),IF(SETUP!$C$10&lt;&gt;"Y",0,IF(SUMIF(Accounts!A$10:A$84,C466,Accounts!Q$10:Q$84)=1,0,ROUND((D466-E466)*(1-F466-I466)/SETUP!$C$13,2))))</f>
        <v>0</v>
      </c>
      <c r="K466" s="14" t="str">
        <f>IF(SUM(C466:H466)=0,"",IF(T466=0,LOOKUP(C466,Accounts!$A$10:$A$84,Accounts!$B$10:$B$84),"Error!  Invalid Account Number"))</f>
        <v/>
      </c>
      <c r="L466" s="30">
        <f t="shared" si="44"/>
        <v>0</v>
      </c>
      <c r="M466" s="152">
        <f t="shared" si="47"/>
        <v>0</v>
      </c>
      <c r="N466" s="43"/>
      <c r="O466" s="92"/>
      <c r="P466" s="150"/>
      <c r="Q466" s="156">
        <f t="shared" si="49"/>
        <v>0</v>
      </c>
      <c r="R466" s="161">
        <f t="shared" si="46"/>
        <v>0</v>
      </c>
      <c r="S466" s="15">
        <f>SUMIF(Accounts!A$10:A$84,C466,Accounts!A$10:A$84)</f>
        <v>0</v>
      </c>
      <c r="T466" s="15">
        <f t="shared" si="48"/>
        <v>0</v>
      </c>
      <c r="U466" s="15">
        <f t="shared" si="45"/>
        <v>0</v>
      </c>
    </row>
    <row r="467" spans="1:21">
      <c r="A467" s="56"/>
      <c r="B467" s="3"/>
      <c r="C467" s="216"/>
      <c r="D467" s="102"/>
      <c r="E467" s="102"/>
      <c r="F467" s="103"/>
      <c r="G467" s="131"/>
      <c r="H467" s="2"/>
      <c r="I467" s="107">
        <f>IF(F467="",SUMIF(Accounts!$A$10:$A$84,C467,Accounts!$D$10:$D$84),0)</f>
        <v>0</v>
      </c>
      <c r="J467" s="30">
        <f>IF(H467&lt;&gt;"",ROUND(H467*(1-F467-I467),2),IF(SETUP!$C$10&lt;&gt;"Y",0,IF(SUMIF(Accounts!A$10:A$84,C467,Accounts!Q$10:Q$84)=1,0,ROUND((D467-E467)*(1-F467-I467)/SETUP!$C$13,2))))</f>
        <v>0</v>
      </c>
      <c r="K467" s="14" t="str">
        <f>IF(SUM(C467:H467)=0,"",IF(T467=0,LOOKUP(C467,Accounts!$A$10:$A$84,Accounts!$B$10:$B$84),"Error!  Invalid Account Number"))</f>
        <v/>
      </c>
      <c r="L467" s="30">
        <f t="shared" si="44"/>
        <v>0</v>
      </c>
      <c r="M467" s="152">
        <f t="shared" si="47"/>
        <v>0</v>
      </c>
      <c r="N467" s="43"/>
      <c r="O467" s="92"/>
      <c r="P467" s="150"/>
      <c r="Q467" s="156">
        <f t="shared" si="49"/>
        <v>0</v>
      </c>
      <c r="R467" s="161">
        <f t="shared" si="46"/>
        <v>0</v>
      </c>
      <c r="S467" s="15">
        <f>SUMIF(Accounts!A$10:A$84,C467,Accounts!A$10:A$84)</f>
        <v>0</v>
      </c>
      <c r="T467" s="15">
        <f t="shared" si="48"/>
        <v>0</v>
      </c>
      <c r="U467" s="15">
        <f t="shared" si="45"/>
        <v>0</v>
      </c>
    </row>
    <row r="468" spans="1:21">
      <c r="A468" s="56"/>
      <c r="B468" s="3"/>
      <c r="C468" s="216"/>
      <c r="D468" s="102"/>
      <c r="E468" s="102"/>
      <c r="F468" s="103"/>
      <c r="G468" s="131"/>
      <c r="H468" s="2"/>
      <c r="I468" s="107">
        <f>IF(F468="",SUMIF(Accounts!$A$10:$A$84,C468,Accounts!$D$10:$D$84),0)</f>
        <v>0</v>
      </c>
      <c r="J468" s="30">
        <f>IF(H468&lt;&gt;"",ROUND(H468*(1-F468-I468),2),IF(SETUP!$C$10&lt;&gt;"Y",0,IF(SUMIF(Accounts!A$10:A$84,C468,Accounts!Q$10:Q$84)=1,0,ROUND((D468-E468)*(1-F468-I468)/SETUP!$C$13,2))))</f>
        <v>0</v>
      </c>
      <c r="K468" s="14" t="str">
        <f>IF(SUM(C468:H468)=0,"",IF(T468=0,LOOKUP(C468,Accounts!$A$10:$A$84,Accounts!$B$10:$B$84),"Error!  Invalid Account Number"))</f>
        <v/>
      </c>
      <c r="L468" s="30">
        <f t="shared" si="44"/>
        <v>0</v>
      </c>
      <c r="M468" s="152">
        <f t="shared" si="47"/>
        <v>0</v>
      </c>
      <c r="N468" s="43"/>
      <c r="O468" s="92"/>
      <c r="P468" s="150"/>
      <c r="Q468" s="156">
        <f t="shared" si="49"/>
        <v>0</v>
      </c>
      <c r="R468" s="161">
        <f t="shared" si="46"/>
        <v>0</v>
      </c>
      <c r="S468" s="15">
        <f>SUMIF(Accounts!A$10:A$84,C468,Accounts!A$10:A$84)</f>
        <v>0</v>
      </c>
      <c r="T468" s="15">
        <f t="shared" si="48"/>
        <v>0</v>
      </c>
      <c r="U468" s="15">
        <f t="shared" si="45"/>
        <v>0</v>
      </c>
    </row>
    <row r="469" spans="1:21">
      <c r="A469" s="56"/>
      <c r="B469" s="3"/>
      <c r="C469" s="216"/>
      <c r="D469" s="102"/>
      <c r="E469" s="102"/>
      <c r="F469" s="103"/>
      <c r="G469" s="131"/>
      <c r="H469" s="2"/>
      <c r="I469" s="107">
        <f>IF(F469="",SUMIF(Accounts!$A$10:$A$84,C469,Accounts!$D$10:$D$84),0)</f>
        <v>0</v>
      </c>
      <c r="J469" s="30">
        <f>IF(H469&lt;&gt;"",ROUND(H469*(1-F469-I469),2),IF(SETUP!$C$10&lt;&gt;"Y",0,IF(SUMIF(Accounts!A$10:A$84,C469,Accounts!Q$10:Q$84)=1,0,ROUND((D469-E469)*(1-F469-I469)/SETUP!$C$13,2))))</f>
        <v>0</v>
      </c>
      <c r="K469" s="14" t="str">
        <f>IF(SUM(C469:H469)=0,"",IF(T469=0,LOOKUP(C469,Accounts!$A$10:$A$84,Accounts!$B$10:$B$84),"Error!  Invalid Account Number"))</f>
        <v/>
      </c>
      <c r="L469" s="30">
        <f t="shared" si="44"/>
        <v>0</v>
      </c>
      <c r="M469" s="152">
        <f t="shared" si="47"/>
        <v>0</v>
      </c>
      <c r="N469" s="43"/>
      <c r="O469" s="92"/>
      <c r="P469" s="150"/>
      <c r="Q469" s="156">
        <f t="shared" si="49"/>
        <v>0</v>
      </c>
      <c r="R469" s="161">
        <f t="shared" si="46"/>
        <v>0</v>
      </c>
      <c r="S469" s="15">
        <f>SUMIF(Accounts!A$10:A$84,C469,Accounts!A$10:A$84)</f>
        <v>0</v>
      </c>
      <c r="T469" s="15">
        <f t="shared" si="48"/>
        <v>0</v>
      </c>
      <c r="U469" s="15">
        <f t="shared" si="45"/>
        <v>0</v>
      </c>
    </row>
    <row r="470" spans="1:21">
      <c r="A470" s="56"/>
      <c r="B470" s="3"/>
      <c r="C470" s="216"/>
      <c r="D470" s="102"/>
      <c r="E470" s="102"/>
      <c r="F470" s="103"/>
      <c r="G470" s="131"/>
      <c r="H470" s="2"/>
      <c r="I470" s="107">
        <f>IF(F470="",SUMIF(Accounts!$A$10:$A$84,C470,Accounts!$D$10:$D$84),0)</f>
        <v>0</v>
      </c>
      <c r="J470" s="30">
        <f>IF(H470&lt;&gt;"",ROUND(H470*(1-F470-I470),2),IF(SETUP!$C$10&lt;&gt;"Y",0,IF(SUMIF(Accounts!A$10:A$84,C470,Accounts!Q$10:Q$84)=1,0,ROUND((D470-E470)*(1-F470-I470)/SETUP!$C$13,2))))</f>
        <v>0</v>
      </c>
      <c r="K470" s="14" t="str">
        <f>IF(SUM(C470:H470)=0,"",IF(T470=0,LOOKUP(C470,Accounts!$A$10:$A$84,Accounts!$B$10:$B$84),"Error!  Invalid Account Number"))</f>
        <v/>
      </c>
      <c r="L470" s="30">
        <f t="shared" si="44"/>
        <v>0</v>
      </c>
      <c r="M470" s="152">
        <f t="shared" si="47"/>
        <v>0</v>
      </c>
      <c r="N470" s="43"/>
      <c r="O470" s="92"/>
      <c r="P470" s="150"/>
      <c r="Q470" s="156">
        <f t="shared" si="49"/>
        <v>0</v>
      </c>
      <c r="R470" s="161">
        <f t="shared" si="46"/>
        <v>0</v>
      </c>
      <c r="S470" s="15">
        <f>SUMIF(Accounts!A$10:A$84,C470,Accounts!A$10:A$84)</f>
        <v>0</v>
      </c>
      <c r="T470" s="15">
        <f t="shared" si="48"/>
        <v>0</v>
      </c>
      <c r="U470" s="15">
        <f t="shared" si="45"/>
        <v>0</v>
      </c>
    </row>
    <row r="471" spans="1:21">
      <c r="A471" s="56"/>
      <c r="B471" s="3"/>
      <c r="C471" s="216"/>
      <c r="D471" s="102"/>
      <c r="E471" s="102"/>
      <c r="F471" s="103"/>
      <c r="G471" s="131"/>
      <c r="H471" s="2"/>
      <c r="I471" s="107">
        <f>IF(F471="",SUMIF(Accounts!$A$10:$A$84,C471,Accounts!$D$10:$D$84),0)</f>
        <v>0</v>
      </c>
      <c r="J471" s="30">
        <f>IF(H471&lt;&gt;"",ROUND(H471*(1-F471-I471),2),IF(SETUP!$C$10&lt;&gt;"Y",0,IF(SUMIF(Accounts!A$10:A$84,C471,Accounts!Q$10:Q$84)=1,0,ROUND((D471-E471)*(1-F471-I471)/SETUP!$C$13,2))))</f>
        <v>0</v>
      </c>
      <c r="K471" s="14" t="str">
        <f>IF(SUM(C471:H471)=0,"",IF(T471=0,LOOKUP(C471,Accounts!$A$10:$A$84,Accounts!$B$10:$B$84),"Error!  Invalid Account Number"))</f>
        <v/>
      </c>
      <c r="L471" s="30">
        <f t="shared" si="44"/>
        <v>0</v>
      </c>
      <c r="M471" s="152">
        <f t="shared" si="47"/>
        <v>0</v>
      </c>
      <c r="N471" s="43"/>
      <c r="O471" s="92"/>
      <c r="P471" s="150"/>
      <c r="Q471" s="156">
        <f t="shared" si="49"/>
        <v>0</v>
      </c>
      <c r="R471" s="161">
        <f t="shared" si="46"/>
        <v>0</v>
      </c>
      <c r="S471" s="15">
        <f>SUMIF(Accounts!A$10:A$84,C471,Accounts!A$10:A$84)</f>
        <v>0</v>
      </c>
      <c r="T471" s="15">
        <f t="shared" si="48"/>
        <v>0</v>
      </c>
      <c r="U471" s="15">
        <f t="shared" si="45"/>
        <v>0</v>
      </c>
    </row>
    <row r="472" spans="1:21">
      <c r="A472" s="56"/>
      <c r="B472" s="3"/>
      <c r="C472" s="216"/>
      <c r="D472" s="102"/>
      <c r="E472" s="102"/>
      <c r="F472" s="103"/>
      <c r="G472" s="131"/>
      <c r="H472" s="2"/>
      <c r="I472" s="107">
        <f>IF(F472="",SUMIF(Accounts!$A$10:$A$84,C472,Accounts!$D$10:$D$84),0)</f>
        <v>0</v>
      </c>
      <c r="J472" s="30">
        <f>IF(H472&lt;&gt;"",ROUND(H472*(1-F472-I472),2),IF(SETUP!$C$10&lt;&gt;"Y",0,IF(SUMIF(Accounts!A$10:A$84,C472,Accounts!Q$10:Q$84)=1,0,ROUND((D472-E472)*(1-F472-I472)/SETUP!$C$13,2))))</f>
        <v>0</v>
      </c>
      <c r="K472" s="14" t="str">
        <f>IF(SUM(C472:H472)=0,"",IF(T472=0,LOOKUP(C472,Accounts!$A$10:$A$84,Accounts!$B$10:$B$84),"Error!  Invalid Account Number"))</f>
        <v/>
      </c>
      <c r="L472" s="30">
        <f t="shared" si="44"/>
        <v>0</v>
      </c>
      <c r="M472" s="152">
        <f t="shared" si="47"/>
        <v>0</v>
      </c>
      <c r="N472" s="43"/>
      <c r="O472" s="92"/>
      <c r="P472" s="150"/>
      <c r="Q472" s="156">
        <f t="shared" si="49"/>
        <v>0</v>
      </c>
      <c r="R472" s="161">
        <f t="shared" si="46"/>
        <v>0</v>
      </c>
      <c r="S472" s="15">
        <f>SUMIF(Accounts!A$10:A$84,C472,Accounts!A$10:A$84)</f>
        <v>0</v>
      </c>
      <c r="T472" s="15">
        <f t="shared" si="48"/>
        <v>0</v>
      </c>
      <c r="U472" s="15">
        <f t="shared" si="45"/>
        <v>0</v>
      </c>
    </row>
    <row r="473" spans="1:21">
      <c r="A473" s="56"/>
      <c r="B473" s="3"/>
      <c r="C473" s="216"/>
      <c r="D473" s="102"/>
      <c r="E473" s="102"/>
      <c r="F473" s="103"/>
      <c r="G473" s="131"/>
      <c r="H473" s="2"/>
      <c r="I473" s="107">
        <f>IF(F473="",SUMIF(Accounts!$A$10:$A$84,C473,Accounts!$D$10:$D$84),0)</f>
        <v>0</v>
      </c>
      <c r="J473" s="30">
        <f>IF(H473&lt;&gt;"",ROUND(H473*(1-F473-I473),2),IF(SETUP!$C$10&lt;&gt;"Y",0,IF(SUMIF(Accounts!A$10:A$84,C473,Accounts!Q$10:Q$84)=1,0,ROUND((D473-E473)*(1-F473-I473)/SETUP!$C$13,2))))</f>
        <v>0</v>
      </c>
      <c r="K473" s="14" t="str">
        <f>IF(SUM(C473:H473)=0,"",IF(T473=0,LOOKUP(C473,Accounts!$A$10:$A$84,Accounts!$B$10:$B$84),"Error!  Invalid Account Number"))</f>
        <v/>
      </c>
      <c r="L473" s="30">
        <f t="shared" si="44"/>
        <v>0</v>
      </c>
      <c r="M473" s="152">
        <f t="shared" si="47"/>
        <v>0</v>
      </c>
      <c r="N473" s="43"/>
      <c r="O473" s="92"/>
      <c r="P473" s="150"/>
      <c r="Q473" s="156">
        <f t="shared" si="49"/>
        <v>0</v>
      </c>
      <c r="R473" s="161">
        <f t="shared" si="46"/>
        <v>0</v>
      </c>
      <c r="S473" s="15">
        <f>SUMIF(Accounts!A$10:A$84,C473,Accounts!A$10:A$84)</f>
        <v>0</v>
      </c>
      <c r="T473" s="15">
        <f t="shared" si="48"/>
        <v>0</v>
      </c>
      <c r="U473" s="15">
        <f t="shared" si="45"/>
        <v>0</v>
      </c>
    </row>
    <row r="474" spans="1:21">
      <c r="A474" s="56"/>
      <c r="B474" s="3"/>
      <c r="C474" s="216"/>
      <c r="D474" s="102"/>
      <c r="E474" s="102"/>
      <c r="F474" s="103"/>
      <c r="G474" s="131"/>
      <c r="H474" s="2"/>
      <c r="I474" s="107">
        <f>IF(F474="",SUMIF(Accounts!$A$10:$A$84,C474,Accounts!$D$10:$D$84),0)</f>
        <v>0</v>
      </c>
      <c r="J474" s="30">
        <f>IF(H474&lt;&gt;"",ROUND(H474*(1-F474-I474),2),IF(SETUP!$C$10&lt;&gt;"Y",0,IF(SUMIF(Accounts!A$10:A$84,C474,Accounts!Q$10:Q$84)=1,0,ROUND((D474-E474)*(1-F474-I474)/SETUP!$C$13,2))))</f>
        <v>0</v>
      </c>
      <c r="K474" s="14" t="str">
        <f>IF(SUM(C474:H474)=0,"",IF(T474=0,LOOKUP(C474,Accounts!$A$10:$A$84,Accounts!$B$10:$B$84),"Error!  Invalid Account Number"))</f>
        <v/>
      </c>
      <c r="L474" s="30">
        <f t="shared" si="44"/>
        <v>0</v>
      </c>
      <c r="M474" s="152">
        <f t="shared" si="47"/>
        <v>0</v>
      </c>
      <c r="N474" s="43"/>
      <c r="O474" s="92"/>
      <c r="P474" s="150"/>
      <c r="Q474" s="156">
        <f t="shared" si="49"/>
        <v>0</v>
      </c>
      <c r="R474" s="161">
        <f t="shared" si="46"/>
        <v>0</v>
      </c>
      <c r="S474" s="15">
        <f>SUMIF(Accounts!A$10:A$84,C474,Accounts!A$10:A$84)</f>
        <v>0</v>
      </c>
      <c r="T474" s="15">
        <f t="shared" si="48"/>
        <v>0</v>
      </c>
      <c r="U474" s="15">
        <f t="shared" si="45"/>
        <v>0</v>
      </c>
    </row>
    <row r="475" spans="1:21">
      <c r="A475" s="56"/>
      <c r="B475" s="3"/>
      <c r="C475" s="216"/>
      <c r="D475" s="102"/>
      <c r="E475" s="102"/>
      <c r="F475" s="103"/>
      <c r="G475" s="131"/>
      <c r="H475" s="2"/>
      <c r="I475" s="107">
        <f>IF(F475="",SUMIF(Accounts!$A$10:$A$84,C475,Accounts!$D$10:$D$84),0)</f>
        <v>0</v>
      </c>
      <c r="J475" s="30">
        <f>IF(H475&lt;&gt;"",ROUND(H475*(1-F475-I475),2),IF(SETUP!$C$10&lt;&gt;"Y",0,IF(SUMIF(Accounts!A$10:A$84,C475,Accounts!Q$10:Q$84)=1,0,ROUND((D475-E475)*(1-F475-I475)/SETUP!$C$13,2))))</f>
        <v>0</v>
      </c>
      <c r="K475" s="14" t="str">
        <f>IF(SUM(C475:H475)=0,"",IF(T475=0,LOOKUP(C475,Accounts!$A$10:$A$84,Accounts!$B$10:$B$84),"Error!  Invalid Account Number"))</f>
        <v/>
      </c>
      <c r="L475" s="30">
        <f t="shared" si="44"/>
        <v>0</v>
      </c>
      <c r="M475" s="152">
        <f t="shared" si="47"/>
        <v>0</v>
      </c>
      <c r="N475" s="43"/>
      <c r="O475" s="92"/>
      <c r="P475" s="150"/>
      <c r="Q475" s="156">
        <f t="shared" si="49"/>
        <v>0</v>
      </c>
      <c r="R475" s="161">
        <f t="shared" si="46"/>
        <v>0</v>
      </c>
      <c r="S475" s="15">
        <f>SUMIF(Accounts!A$10:A$84,C475,Accounts!A$10:A$84)</f>
        <v>0</v>
      </c>
      <c r="T475" s="15">
        <f t="shared" si="48"/>
        <v>0</v>
      </c>
      <c r="U475" s="15">
        <f t="shared" si="45"/>
        <v>0</v>
      </c>
    </row>
    <row r="476" spans="1:21">
      <c r="A476" s="56"/>
      <c r="B476" s="3"/>
      <c r="C476" s="216"/>
      <c r="D476" s="102"/>
      <c r="E476" s="102"/>
      <c r="F476" s="103"/>
      <c r="G476" s="131"/>
      <c r="H476" s="2"/>
      <c r="I476" s="107">
        <f>IF(F476="",SUMIF(Accounts!$A$10:$A$84,C476,Accounts!$D$10:$D$84),0)</f>
        <v>0</v>
      </c>
      <c r="J476" s="30">
        <f>IF(H476&lt;&gt;"",ROUND(H476*(1-F476-I476),2),IF(SETUP!$C$10&lt;&gt;"Y",0,IF(SUMIF(Accounts!A$10:A$84,C476,Accounts!Q$10:Q$84)=1,0,ROUND((D476-E476)*(1-F476-I476)/SETUP!$C$13,2))))</f>
        <v>0</v>
      </c>
      <c r="K476" s="14" t="str">
        <f>IF(SUM(C476:H476)=0,"",IF(T476=0,LOOKUP(C476,Accounts!$A$10:$A$84,Accounts!$B$10:$B$84),"Error!  Invalid Account Number"))</f>
        <v/>
      </c>
      <c r="L476" s="30">
        <f t="shared" si="44"/>
        <v>0</v>
      </c>
      <c r="M476" s="152">
        <f t="shared" si="47"/>
        <v>0</v>
      </c>
      <c r="N476" s="43"/>
      <c r="O476" s="92"/>
      <c r="P476" s="150"/>
      <c r="Q476" s="156">
        <f t="shared" si="49"/>
        <v>0</v>
      </c>
      <c r="R476" s="161">
        <f t="shared" si="46"/>
        <v>0</v>
      </c>
      <c r="S476" s="15">
        <f>SUMIF(Accounts!A$10:A$84,C476,Accounts!A$10:A$84)</f>
        <v>0</v>
      </c>
      <c r="T476" s="15">
        <f t="shared" si="48"/>
        <v>0</v>
      </c>
      <c r="U476" s="15">
        <f t="shared" si="45"/>
        <v>0</v>
      </c>
    </row>
    <row r="477" spans="1:21">
      <c r="A477" s="56"/>
      <c r="B477" s="3"/>
      <c r="C477" s="216"/>
      <c r="D477" s="102"/>
      <c r="E477" s="102"/>
      <c r="F477" s="103"/>
      <c r="G477" s="131"/>
      <c r="H477" s="2"/>
      <c r="I477" s="107">
        <f>IF(F477="",SUMIF(Accounts!$A$10:$A$84,C477,Accounts!$D$10:$D$84),0)</f>
        <v>0</v>
      </c>
      <c r="J477" s="30">
        <f>IF(H477&lt;&gt;"",ROUND(H477*(1-F477-I477),2),IF(SETUP!$C$10&lt;&gt;"Y",0,IF(SUMIF(Accounts!A$10:A$84,C477,Accounts!Q$10:Q$84)=1,0,ROUND((D477-E477)*(1-F477-I477)/SETUP!$C$13,2))))</f>
        <v>0</v>
      </c>
      <c r="K477" s="14" t="str">
        <f>IF(SUM(C477:H477)=0,"",IF(T477=0,LOOKUP(C477,Accounts!$A$10:$A$84,Accounts!$B$10:$B$84),"Error!  Invalid Account Number"))</f>
        <v/>
      </c>
      <c r="L477" s="30">
        <f t="shared" si="44"/>
        <v>0</v>
      </c>
      <c r="M477" s="152">
        <f t="shared" si="47"/>
        <v>0</v>
      </c>
      <c r="N477" s="43"/>
      <c r="O477" s="92"/>
      <c r="P477" s="150"/>
      <c r="Q477" s="156">
        <f t="shared" si="49"/>
        <v>0</v>
      </c>
      <c r="R477" s="161">
        <f t="shared" si="46"/>
        <v>0</v>
      </c>
      <c r="S477" s="15">
        <f>SUMIF(Accounts!A$10:A$84,C477,Accounts!A$10:A$84)</f>
        <v>0</v>
      </c>
      <c r="T477" s="15">
        <f t="shared" si="48"/>
        <v>0</v>
      </c>
      <c r="U477" s="15">
        <f t="shared" si="45"/>
        <v>0</v>
      </c>
    </row>
    <row r="478" spans="1:21">
      <c r="A478" s="56"/>
      <c r="B478" s="3"/>
      <c r="C478" s="216"/>
      <c r="D478" s="102"/>
      <c r="E478" s="102"/>
      <c r="F478" s="103"/>
      <c r="G478" s="131"/>
      <c r="H478" s="2"/>
      <c r="I478" s="107">
        <f>IF(F478="",SUMIF(Accounts!$A$10:$A$84,C478,Accounts!$D$10:$D$84),0)</f>
        <v>0</v>
      </c>
      <c r="J478" s="30">
        <f>IF(H478&lt;&gt;"",ROUND(H478*(1-F478-I478),2),IF(SETUP!$C$10&lt;&gt;"Y",0,IF(SUMIF(Accounts!A$10:A$84,C478,Accounts!Q$10:Q$84)=1,0,ROUND((D478-E478)*(1-F478-I478)/SETUP!$C$13,2))))</f>
        <v>0</v>
      </c>
      <c r="K478" s="14" t="str">
        <f>IF(SUM(C478:H478)=0,"",IF(T478=0,LOOKUP(C478,Accounts!$A$10:$A$84,Accounts!$B$10:$B$84),"Error!  Invalid Account Number"))</f>
        <v/>
      </c>
      <c r="L478" s="30">
        <f t="shared" si="44"/>
        <v>0</v>
      </c>
      <c r="M478" s="152">
        <f t="shared" si="47"/>
        <v>0</v>
      </c>
      <c r="N478" s="43"/>
      <c r="O478" s="92"/>
      <c r="P478" s="150"/>
      <c r="Q478" s="156">
        <f t="shared" si="49"/>
        <v>0</v>
      </c>
      <c r="R478" s="161">
        <f t="shared" si="46"/>
        <v>0</v>
      </c>
      <c r="S478" s="15">
        <f>SUMIF(Accounts!A$10:A$84,C478,Accounts!A$10:A$84)</f>
        <v>0</v>
      </c>
      <c r="T478" s="15">
        <f t="shared" si="48"/>
        <v>0</v>
      </c>
      <c r="U478" s="15">
        <f t="shared" si="45"/>
        <v>0</v>
      </c>
    </row>
    <row r="479" spans="1:21">
      <c r="A479" s="56"/>
      <c r="B479" s="3"/>
      <c r="C479" s="216"/>
      <c r="D479" s="102"/>
      <c r="E479" s="102"/>
      <c r="F479" s="103"/>
      <c r="G479" s="131"/>
      <c r="H479" s="2"/>
      <c r="I479" s="107">
        <f>IF(F479="",SUMIF(Accounts!$A$10:$A$84,C479,Accounts!$D$10:$D$84),0)</f>
        <v>0</v>
      </c>
      <c r="J479" s="30">
        <f>IF(H479&lt;&gt;"",ROUND(H479*(1-F479-I479),2),IF(SETUP!$C$10&lt;&gt;"Y",0,IF(SUMIF(Accounts!A$10:A$84,C479,Accounts!Q$10:Q$84)=1,0,ROUND((D479-E479)*(1-F479-I479)/SETUP!$C$13,2))))</f>
        <v>0</v>
      </c>
      <c r="K479" s="14" t="str">
        <f>IF(SUM(C479:H479)=0,"",IF(T479=0,LOOKUP(C479,Accounts!$A$10:$A$84,Accounts!$B$10:$B$84),"Error!  Invalid Account Number"))</f>
        <v/>
      </c>
      <c r="L479" s="30">
        <f t="shared" si="44"/>
        <v>0</v>
      </c>
      <c r="M479" s="152">
        <f t="shared" si="47"/>
        <v>0</v>
      </c>
      <c r="N479" s="43"/>
      <c r="O479" s="92"/>
      <c r="P479" s="150"/>
      <c r="Q479" s="156">
        <f t="shared" si="49"/>
        <v>0</v>
      </c>
      <c r="R479" s="161">
        <f t="shared" si="46"/>
        <v>0</v>
      </c>
      <c r="S479" s="15">
        <f>SUMIF(Accounts!A$10:A$84,C479,Accounts!A$10:A$84)</f>
        <v>0</v>
      </c>
      <c r="T479" s="15">
        <f t="shared" si="48"/>
        <v>0</v>
      </c>
      <c r="U479" s="15">
        <f t="shared" si="45"/>
        <v>0</v>
      </c>
    </row>
    <row r="480" spans="1:21">
      <c r="A480" s="56"/>
      <c r="B480" s="3"/>
      <c r="C480" s="216"/>
      <c r="D480" s="102"/>
      <c r="E480" s="102"/>
      <c r="F480" s="103"/>
      <c r="G480" s="131"/>
      <c r="H480" s="2"/>
      <c r="I480" s="107">
        <f>IF(F480="",SUMIF(Accounts!$A$10:$A$84,C480,Accounts!$D$10:$D$84),0)</f>
        <v>0</v>
      </c>
      <c r="J480" s="30">
        <f>IF(H480&lt;&gt;"",ROUND(H480*(1-F480-I480),2),IF(SETUP!$C$10&lt;&gt;"Y",0,IF(SUMIF(Accounts!A$10:A$84,C480,Accounts!Q$10:Q$84)=1,0,ROUND((D480-E480)*(1-F480-I480)/SETUP!$C$13,2))))</f>
        <v>0</v>
      </c>
      <c r="K480" s="14" t="str">
        <f>IF(SUM(C480:H480)=0,"",IF(T480=0,LOOKUP(C480,Accounts!$A$10:$A$84,Accounts!$B$10:$B$84),"Error!  Invalid Account Number"))</f>
        <v/>
      </c>
      <c r="L480" s="30">
        <f t="shared" si="44"/>
        <v>0</v>
      </c>
      <c r="M480" s="152">
        <f t="shared" si="47"/>
        <v>0</v>
      </c>
      <c r="N480" s="43"/>
      <c r="O480" s="92"/>
      <c r="P480" s="150"/>
      <c r="Q480" s="156">
        <f t="shared" si="49"/>
        <v>0</v>
      </c>
      <c r="R480" s="161">
        <f t="shared" si="46"/>
        <v>0</v>
      </c>
      <c r="S480" s="15">
        <f>SUMIF(Accounts!A$10:A$84,C480,Accounts!A$10:A$84)</f>
        <v>0</v>
      </c>
      <c r="T480" s="15">
        <f t="shared" si="48"/>
        <v>0</v>
      </c>
      <c r="U480" s="15">
        <f t="shared" si="45"/>
        <v>0</v>
      </c>
    </row>
    <row r="481" spans="1:21">
      <c r="A481" s="56"/>
      <c r="B481" s="3"/>
      <c r="C481" s="216"/>
      <c r="D481" s="102"/>
      <c r="E481" s="102"/>
      <c r="F481" s="103"/>
      <c r="G481" s="131"/>
      <c r="H481" s="2"/>
      <c r="I481" s="107">
        <f>IF(F481="",SUMIF(Accounts!$A$10:$A$84,C481,Accounts!$D$10:$D$84),0)</f>
        <v>0</v>
      </c>
      <c r="J481" s="30">
        <f>IF(H481&lt;&gt;"",ROUND(H481*(1-F481-I481),2),IF(SETUP!$C$10&lt;&gt;"Y",0,IF(SUMIF(Accounts!A$10:A$84,C481,Accounts!Q$10:Q$84)=1,0,ROUND((D481-E481)*(1-F481-I481)/SETUP!$C$13,2))))</f>
        <v>0</v>
      </c>
      <c r="K481" s="14" t="str">
        <f>IF(SUM(C481:H481)=0,"",IF(T481=0,LOOKUP(C481,Accounts!$A$10:$A$84,Accounts!$B$10:$B$84),"Error!  Invalid Account Number"))</f>
        <v/>
      </c>
      <c r="L481" s="30">
        <f t="shared" si="44"/>
        <v>0</v>
      </c>
      <c r="M481" s="152">
        <f t="shared" si="47"/>
        <v>0</v>
      </c>
      <c r="N481" s="43"/>
      <c r="O481" s="92"/>
      <c r="P481" s="150"/>
      <c r="Q481" s="156">
        <f t="shared" si="49"/>
        <v>0</v>
      </c>
      <c r="R481" s="161">
        <f t="shared" si="46"/>
        <v>0</v>
      </c>
      <c r="S481" s="15">
        <f>SUMIF(Accounts!A$10:A$84,C481,Accounts!A$10:A$84)</f>
        <v>0</v>
      </c>
      <c r="T481" s="15">
        <f t="shared" si="48"/>
        <v>0</v>
      </c>
      <c r="U481" s="15">
        <f t="shared" si="45"/>
        <v>0</v>
      </c>
    </row>
    <row r="482" spans="1:21">
      <c r="A482" s="56"/>
      <c r="B482" s="3"/>
      <c r="C482" s="216"/>
      <c r="D482" s="102"/>
      <c r="E482" s="102"/>
      <c r="F482" s="103"/>
      <c r="G482" s="131"/>
      <c r="H482" s="2"/>
      <c r="I482" s="107">
        <f>IF(F482="",SUMIF(Accounts!$A$10:$A$84,C482,Accounts!$D$10:$D$84),0)</f>
        <v>0</v>
      </c>
      <c r="J482" s="30">
        <f>IF(H482&lt;&gt;"",ROUND(H482*(1-F482-I482),2),IF(SETUP!$C$10&lt;&gt;"Y",0,IF(SUMIF(Accounts!A$10:A$84,C482,Accounts!Q$10:Q$84)=1,0,ROUND((D482-E482)*(1-F482-I482)/SETUP!$C$13,2))))</f>
        <v>0</v>
      </c>
      <c r="K482" s="14" t="str">
        <f>IF(SUM(C482:H482)=0,"",IF(T482=0,LOOKUP(C482,Accounts!$A$10:$A$84,Accounts!$B$10:$B$84),"Error!  Invalid Account Number"))</f>
        <v/>
      </c>
      <c r="L482" s="30">
        <f t="shared" si="44"/>
        <v>0</v>
      </c>
      <c r="M482" s="152">
        <f t="shared" si="47"/>
        <v>0</v>
      </c>
      <c r="N482" s="43"/>
      <c r="O482" s="92"/>
      <c r="P482" s="150"/>
      <c r="Q482" s="156">
        <f t="shared" si="49"/>
        <v>0</v>
      </c>
      <c r="R482" s="161">
        <f t="shared" si="46"/>
        <v>0</v>
      </c>
      <c r="S482" s="15">
        <f>SUMIF(Accounts!A$10:A$84,C482,Accounts!A$10:A$84)</f>
        <v>0</v>
      </c>
      <c r="T482" s="15">
        <f t="shared" si="48"/>
        <v>0</v>
      </c>
      <c r="U482" s="15">
        <f t="shared" si="45"/>
        <v>0</v>
      </c>
    </row>
    <row r="483" spans="1:21">
      <c r="A483" s="56"/>
      <c r="B483" s="3"/>
      <c r="C483" s="216"/>
      <c r="D483" s="102"/>
      <c r="E483" s="102"/>
      <c r="F483" s="103"/>
      <c r="G483" s="131"/>
      <c r="H483" s="2"/>
      <c r="I483" s="107">
        <f>IF(F483="",SUMIF(Accounts!$A$10:$A$84,C483,Accounts!$D$10:$D$84),0)</f>
        <v>0</v>
      </c>
      <c r="J483" s="30">
        <f>IF(H483&lt;&gt;"",ROUND(H483*(1-F483-I483),2),IF(SETUP!$C$10&lt;&gt;"Y",0,IF(SUMIF(Accounts!A$10:A$84,C483,Accounts!Q$10:Q$84)=1,0,ROUND((D483-E483)*(1-F483-I483)/SETUP!$C$13,2))))</f>
        <v>0</v>
      </c>
      <c r="K483" s="14" t="str">
        <f>IF(SUM(C483:H483)=0,"",IF(T483=0,LOOKUP(C483,Accounts!$A$10:$A$84,Accounts!$B$10:$B$84),"Error!  Invalid Account Number"))</f>
        <v/>
      </c>
      <c r="L483" s="30">
        <f t="shared" si="44"/>
        <v>0</v>
      </c>
      <c r="M483" s="152">
        <f t="shared" si="47"/>
        <v>0</v>
      </c>
      <c r="N483" s="43"/>
      <c r="O483" s="92"/>
      <c r="P483" s="150"/>
      <c r="Q483" s="156">
        <f t="shared" si="49"/>
        <v>0</v>
      </c>
      <c r="R483" s="161">
        <f t="shared" si="46"/>
        <v>0</v>
      </c>
      <c r="S483" s="15">
        <f>SUMIF(Accounts!A$10:A$84,C483,Accounts!A$10:A$84)</f>
        <v>0</v>
      </c>
      <c r="T483" s="15">
        <f t="shared" si="48"/>
        <v>0</v>
      </c>
      <c r="U483" s="15">
        <f t="shared" si="45"/>
        <v>0</v>
      </c>
    </row>
    <row r="484" spans="1:21">
      <c r="A484" s="56"/>
      <c r="B484" s="3"/>
      <c r="C484" s="216"/>
      <c r="D484" s="102"/>
      <c r="E484" s="102"/>
      <c r="F484" s="103"/>
      <c r="G484" s="131"/>
      <c r="H484" s="2"/>
      <c r="I484" s="107">
        <f>IF(F484="",SUMIF(Accounts!$A$10:$A$84,C484,Accounts!$D$10:$D$84),0)</f>
        <v>0</v>
      </c>
      <c r="J484" s="30">
        <f>IF(H484&lt;&gt;"",ROUND(H484*(1-F484-I484),2),IF(SETUP!$C$10&lt;&gt;"Y",0,IF(SUMIF(Accounts!A$10:A$84,C484,Accounts!Q$10:Q$84)=1,0,ROUND((D484-E484)*(1-F484-I484)/SETUP!$C$13,2))))</f>
        <v>0</v>
      </c>
      <c r="K484" s="14" t="str">
        <f>IF(SUM(C484:H484)=0,"",IF(T484=0,LOOKUP(C484,Accounts!$A$10:$A$84,Accounts!$B$10:$B$84),"Error!  Invalid Account Number"))</f>
        <v/>
      </c>
      <c r="L484" s="30">
        <f t="shared" si="44"/>
        <v>0</v>
      </c>
      <c r="M484" s="152">
        <f t="shared" si="47"/>
        <v>0</v>
      </c>
      <c r="N484" s="43"/>
      <c r="O484" s="92"/>
      <c r="P484" s="150"/>
      <c r="Q484" s="156">
        <f t="shared" si="49"/>
        <v>0</v>
      </c>
      <c r="R484" s="161">
        <f t="shared" si="46"/>
        <v>0</v>
      </c>
      <c r="S484" s="15">
        <f>SUMIF(Accounts!A$10:A$84,C484,Accounts!A$10:A$84)</f>
        <v>0</v>
      </c>
      <c r="T484" s="15">
        <f t="shared" si="48"/>
        <v>0</v>
      </c>
      <c r="U484" s="15">
        <f t="shared" si="45"/>
        <v>0</v>
      </c>
    </row>
    <row r="485" spans="1:21">
      <c r="A485" s="56"/>
      <c r="B485" s="3"/>
      <c r="C485" s="216"/>
      <c r="D485" s="102"/>
      <c r="E485" s="102"/>
      <c r="F485" s="103"/>
      <c r="G485" s="131"/>
      <c r="H485" s="2"/>
      <c r="I485" s="107">
        <f>IF(F485="",SUMIF(Accounts!$A$10:$A$84,C485,Accounts!$D$10:$D$84),0)</f>
        <v>0</v>
      </c>
      <c r="J485" s="30">
        <f>IF(H485&lt;&gt;"",ROUND(H485*(1-F485-I485),2),IF(SETUP!$C$10&lt;&gt;"Y",0,IF(SUMIF(Accounts!A$10:A$84,C485,Accounts!Q$10:Q$84)=1,0,ROUND((D485-E485)*(1-F485-I485)/SETUP!$C$13,2))))</f>
        <v>0</v>
      </c>
      <c r="K485" s="14" t="str">
        <f>IF(SUM(C485:H485)=0,"",IF(T485=0,LOOKUP(C485,Accounts!$A$10:$A$84,Accounts!$B$10:$B$84),"Error!  Invalid Account Number"))</f>
        <v/>
      </c>
      <c r="L485" s="30">
        <f t="shared" si="44"/>
        <v>0</v>
      </c>
      <c r="M485" s="152">
        <f t="shared" si="47"/>
        <v>0</v>
      </c>
      <c r="N485" s="43"/>
      <c r="O485" s="92"/>
      <c r="P485" s="150"/>
      <c r="Q485" s="156">
        <f t="shared" si="49"/>
        <v>0</v>
      </c>
      <c r="R485" s="161">
        <f t="shared" si="46"/>
        <v>0</v>
      </c>
      <c r="S485" s="15">
        <f>SUMIF(Accounts!A$10:A$84,C485,Accounts!A$10:A$84)</f>
        <v>0</v>
      </c>
      <c r="T485" s="15">
        <f t="shared" si="48"/>
        <v>0</v>
      </c>
      <c r="U485" s="15">
        <f t="shared" si="45"/>
        <v>0</v>
      </c>
    </row>
    <row r="486" spans="1:21">
      <c r="A486" s="56"/>
      <c r="B486" s="3"/>
      <c r="C486" s="216"/>
      <c r="D486" s="102"/>
      <c r="E486" s="102"/>
      <c r="F486" s="103"/>
      <c r="G486" s="131"/>
      <c r="H486" s="2"/>
      <c r="I486" s="107">
        <f>IF(F486="",SUMIF(Accounts!$A$10:$A$84,C486,Accounts!$D$10:$D$84),0)</f>
        <v>0</v>
      </c>
      <c r="J486" s="30">
        <f>IF(H486&lt;&gt;"",ROUND(H486*(1-F486-I486),2),IF(SETUP!$C$10&lt;&gt;"Y",0,IF(SUMIF(Accounts!A$10:A$84,C486,Accounts!Q$10:Q$84)=1,0,ROUND((D486-E486)*(1-F486-I486)/SETUP!$C$13,2))))</f>
        <v>0</v>
      </c>
      <c r="K486" s="14" t="str">
        <f>IF(SUM(C486:H486)=0,"",IF(T486=0,LOOKUP(C486,Accounts!$A$10:$A$84,Accounts!$B$10:$B$84),"Error!  Invalid Account Number"))</f>
        <v/>
      </c>
      <c r="L486" s="30">
        <f t="shared" si="44"/>
        <v>0</v>
      </c>
      <c r="M486" s="152">
        <f t="shared" si="47"/>
        <v>0</v>
      </c>
      <c r="N486" s="43"/>
      <c r="O486" s="92"/>
      <c r="P486" s="150"/>
      <c r="Q486" s="156">
        <f t="shared" si="49"/>
        <v>0</v>
      </c>
      <c r="R486" s="161">
        <f t="shared" si="46"/>
        <v>0</v>
      </c>
      <c r="S486" s="15">
        <f>SUMIF(Accounts!A$10:A$84,C486,Accounts!A$10:A$84)</f>
        <v>0</v>
      </c>
      <c r="T486" s="15">
        <f t="shared" si="48"/>
        <v>0</v>
      </c>
      <c r="U486" s="15">
        <f t="shared" si="45"/>
        <v>0</v>
      </c>
    </row>
    <row r="487" spans="1:21">
      <c r="A487" s="56"/>
      <c r="B487" s="3"/>
      <c r="C487" s="216"/>
      <c r="D487" s="102"/>
      <c r="E487" s="102"/>
      <c r="F487" s="103"/>
      <c r="G487" s="131"/>
      <c r="H487" s="2"/>
      <c r="I487" s="107">
        <f>IF(F487="",SUMIF(Accounts!$A$10:$A$84,C487,Accounts!$D$10:$D$84),0)</f>
        <v>0</v>
      </c>
      <c r="J487" s="30">
        <f>IF(H487&lt;&gt;"",ROUND(H487*(1-F487-I487),2),IF(SETUP!$C$10&lt;&gt;"Y",0,IF(SUMIF(Accounts!A$10:A$84,C487,Accounts!Q$10:Q$84)=1,0,ROUND((D487-E487)*(1-F487-I487)/SETUP!$C$13,2))))</f>
        <v>0</v>
      </c>
      <c r="K487" s="14" t="str">
        <f>IF(SUM(C487:H487)=0,"",IF(T487=0,LOOKUP(C487,Accounts!$A$10:$A$84,Accounts!$B$10:$B$84),"Error!  Invalid Account Number"))</f>
        <v/>
      </c>
      <c r="L487" s="30">
        <f t="shared" si="44"/>
        <v>0</v>
      </c>
      <c r="M487" s="152">
        <f t="shared" si="47"/>
        <v>0</v>
      </c>
      <c r="N487" s="43"/>
      <c r="O487" s="92"/>
      <c r="P487" s="150"/>
      <c r="Q487" s="156">
        <f t="shared" si="49"/>
        <v>0</v>
      </c>
      <c r="R487" s="161">
        <f t="shared" si="46"/>
        <v>0</v>
      </c>
      <c r="S487" s="15">
        <f>SUMIF(Accounts!A$10:A$84,C487,Accounts!A$10:A$84)</f>
        <v>0</v>
      </c>
      <c r="T487" s="15">
        <f t="shared" si="48"/>
        <v>0</v>
      </c>
      <c r="U487" s="15">
        <f t="shared" si="45"/>
        <v>0</v>
      </c>
    </row>
    <row r="488" spans="1:21">
      <c r="A488" s="56"/>
      <c r="B488" s="3"/>
      <c r="C488" s="216"/>
      <c r="D488" s="102"/>
      <c r="E488" s="102"/>
      <c r="F488" s="103"/>
      <c r="G488" s="131"/>
      <c r="H488" s="2"/>
      <c r="I488" s="107">
        <f>IF(F488="",SUMIF(Accounts!$A$10:$A$84,C488,Accounts!$D$10:$D$84),0)</f>
        <v>0</v>
      </c>
      <c r="J488" s="30">
        <f>IF(H488&lt;&gt;"",ROUND(H488*(1-F488-I488),2),IF(SETUP!$C$10&lt;&gt;"Y",0,IF(SUMIF(Accounts!A$10:A$84,C488,Accounts!Q$10:Q$84)=1,0,ROUND((D488-E488)*(1-F488-I488)/SETUP!$C$13,2))))</f>
        <v>0</v>
      </c>
      <c r="K488" s="14" t="str">
        <f>IF(SUM(C488:H488)=0,"",IF(T488=0,LOOKUP(C488,Accounts!$A$10:$A$84,Accounts!$B$10:$B$84),"Error!  Invalid Account Number"))</f>
        <v/>
      </c>
      <c r="L488" s="30">
        <f t="shared" si="44"/>
        <v>0</v>
      </c>
      <c r="M488" s="152">
        <f t="shared" si="47"/>
        <v>0</v>
      </c>
      <c r="N488" s="43"/>
      <c r="O488" s="92"/>
      <c r="P488" s="150"/>
      <c r="Q488" s="156">
        <f t="shared" si="49"/>
        <v>0</v>
      </c>
      <c r="R488" s="161">
        <f t="shared" si="46"/>
        <v>0</v>
      </c>
      <c r="S488" s="15">
        <f>SUMIF(Accounts!A$10:A$84,C488,Accounts!A$10:A$84)</f>
        <v>0</v>
      </c>
      <c r="T488" s="15">
        <f t="shared" si="48"/>
        <v>0</v>
      </c>
      <c r="U488" s="15">
        <f t="shared" si="45"/>
        <v>0</v>
      </c>
    </row>
    <row r="489" spans="1:21">
      <c r="A489" s="56"/>
      <c r="B489" s="3"/>
      <c r="C489" s="216"/>
      <c r="D489" s="102"/>
      <c r="E489" s="102"/>
      <c r="F489" s="103"/>
      <c r="G489" s="131"/>
      <c r="H489" s="2"/>
      <c r="I489" s="107">
        <f>IF(F489="",SUMIF(Accounts!$A$10:$A$84,C489,Accounts!$D$10:$D$84),0)</f>
        <v>0</v>
      </c>
      <c r="J489" s="30">
        <f>IF(H489&lt;&gt;"",ROUND(H489*(1-F489-I489),2),IF(SETUP!$C$10&lt;&gt;"Y",0,IF(SUMIF(Accounts!A$10:A$84,C489,Accounts!Q$10:Q$84)=1,0,ROUND((D489-E489)*(1-F489-I489)/SETUP!$C$13,2))))</f>
        <v>0</v>
      </c>
      <c r="K489" s="14" t="str">
        <f>IF(SUM(C489:H489)=0,"",IF(T489=0,LOOKUP(C489,Accounts!$A$10:$A$84,Accounts!$B$10:$B$84),"Error!  Invalid Account Number"))</f>
        <v/>
      </c>
      <c r="L489" s="30">
        <f t="shared" si="44"/>
        <v>0</v>
      </c>
      <c r="M489" s="152">
        <f t="shared" si="47"/>
        <v>0</v>
      </c>
      <c r="N489" s="43"/>
      <c r="O489" s="92"/>
      <c r="P489" s="150"/>
      <c r="Q489" s="156">
        <f t="shared" si="49"/>
        <v>0</v>
      </c>
      <c r="R489" s="161">
        <f t="shared" si="46"/>
        <v>0</v>
      </c>
      <c r="S489" s="15">
        <f>SUMIF(Accounts!A$10:A$84,C489,Accounts!A$10:A$84)</f>
        <v>0</v>
      </c>
      <c r="T489" s="15">
        <f t="shared" si="48"/>
        <v>0</v>
      </c>
      <c r="U489" s="15">
        <f t="shared" si="45"/>
        <v>0</v>
      </c>
    </row>
    <row r="490" spans="1:21">
      <c r="A490" s="56"/>
      <c r="B490" s="3"/>
      <c r="C490" s="216"/>
      <c r="D490" s="102"/>
      <c r="E490" s="102"/>
      <c r="F490" s="103"/>
      <c r="G490" s="131"/>
      <c r="H490" s="2"/>
      <c r="I490" s="107">
        <f>IF(F490="",SUMIF(Accounts!$A$10:$A$84,C490,Accounts!$D$10:$D$84),0)</f>
        <v>0</v>
      </c>
      <c r="J490" s="30">
        <f>IF(H490&lt;&gt;"",ROUND(H490*(1-F490-I490),2),IF(SETUP!$C$10&lt;&gt;"Y",0,IF(SUMIF(Accounts!A$10:A$84,C490,Accounts!Q$10:Q$84)=1,0,ROUND((D490-E490)*(1-F490-I490)/SETUP!$C$13,2))))</f>
        <v>0</v>
      </c>
      <c r="K490" s="14" t="str">
        <f>IF(SUM(C490:H490)=0,"",IF(T490=0,LOOKUP(C490,Accounts!$A$10:$A$84,Accounts!$B$10:$B$84),"Error!  Invalid Account Number"))</f>
        <v/>
      </c>
      <c r="L490" s="30">
        <f t="shared" si="44"/>
        <v>0</v>
      </c>
      <c r="M490" s="152">
        <f t="shared" si="47"/>
        <v>0</v>
      </c>
      <c r="N490" s="43"/>
      <c r="O490" s="92"/>
      <c r="P490" s="150"/>
      <c r="Q490" s="156">
        <f t="shared" si="49"/>
        <v>0</v>
      </c>
      <c r="R490" s="161">
        <f t="shared" si="46"/>
        <v>0</v>
      </c>
      <c r="S490" s="15">
        <f>SUMIF(Accounts!A$10:A$84,C490,Accounts!A$10:A$84)</f>
        <v>0</v>
      </c>
      <c r="T490" s="15">
        <f t="shared" si="48"/>
        <v>0</v>
      </c>
      <c r="U490" s="15">
        <f t="shared" si="45"/>
        <v>0</v>
      </c>
    </row>
    <row r="491" spans="1:21">
      <c r="A491" s="56"/>
      <c r="B491" s="3"/>
      <c r="C491" s="216"/>
      <c r="D491" s="102"/>
      <c r="E491" s="102"/>
      <c r="F491" s="103"/>
      <c r="G491" s="131"/>
      <c r="H491" s="2"/>
      <c r="I491" s="107">
        <f>IF(F491="",SUMIF(Accounts!$A$10:$A$84,C491,Accounts!$D$10:$D$84),0)</f>
        <v>0</v>
      </c>
      <c r="J491" s="30">
        <f>IF(H491&lt;&gt;"",ROUND(H491*(1-F491-I491),2),IF(SETUP!$C$10&lt;&gt;"Y",0,IF(SUMIF(Accounts!A$10:A$84,C491,Accounts!Q$10:Q$84)=1,0,ROUND((D491-E491)*(1-F491-I491)/SETUP!$C$13,2))))</f>
        <v>0</v>
      </c>
      <c r="K491" s="14" t="str">
        <f>IF(SUM(C491:H491)=0,"",IF(T491=0,LOOKUP(C491,Accounts!$A$10:$A$84,Accounts!$B$10:$B$84),"Error!  Invalid Account Number"))</f>
        <v/>
      </c>
      <c r="L491" s="30">
        <f t="shared" si="44"/>
        <v>0</v>
      </c>
      <c r="M491" s="152">
        <f t="shared" si="47"/>
        <v>0</v>
      </c>
      <c r="N491" s="43"/>
      <c r="O491" s="92"/>
      <c r="P491" s="150"/>
      <c r="Q491" s="156">
        <f t="shared" si="49"/>
        <v>0</v>
      </c>
      <c r="R491" s="161">
        <f t="shared" si="46"/>
        <v>0</v>
      </c>
      <c r="S491" s="15">
        <f>SUMIF(Accounts!A$10:A$84,C491,Accounts!A$10:A$84)</f>
        <v>0</v>
      </c>
      <c r="T491" s="15">
        <f t="shared" si="48"/>
        <v>0</v>
      </c>
      <c r="U491" s="15">
        <f t="shared" si="45"/>
        <v>0</v>
      </c>
    </row>
    <row r="492" spans="1:21">
      <c r="A492" s="56"/>
      <c r="B492" s="3"/>
      <c r="C492" s="216"/>
      <c r="D492" s="102"/>
      <c r="E492" s="102"/>
      <c r="F492" s="103"/>
      <c r="G492" s="131"/>
      <c r="H492" s="2"/>
      <c r="I492" s="107">
        <f>IF(F492="",SUMIF(Accounts!$A$10:$A$84,C492,Accounts!$D$10:$D$84),0)</f>
        <v>0</v>
      </c>
      <c r="J492" s="30">
        <f>IF(H492&lt;&gt;"",ROUND(H492*(1-F492-I492),2),IF(SETUP!$C$10&lt;&gt;"Y",0,IF(SUMIF(Accounts!A$10:A$84,C492,Accounts!Q$10:Q$84)=1,0,ROUND((D492-E492)*(1-F492-I492)/SETUP!$C$13,2))))</f>
        <v>0</v>
      </c>
      <c r="K492" s="14" t="str">
        <f>IF(SUM(C492:H492)=0,"",IF(T492=0,LOOKUP(C492,Accounts!$A$10:$A$84,Accounts!$B$10:$B$84),"Error!  Invalid Account Number"))</f>
        <v/>
      </c>
      <c r="L492" s="30">
        <f t="shared" si="44"/>
        <v>0</v>
      </c>
      <c r="M492" s="152">
        <f t="shared" si="47"/>
        <v>0</v>
      </c>
      <c r="N492" s="43"/>
      <c r="O492" s="92"/>
      <c r="P492" s="150"/>
      <c r="Q492" s="156">
        <f t="shared" si="49"/>
        <v>0</v>
      </c>
      <c r="R492" s="161">
        <f t="shared" si="46"/>
        <v>0</v>
      </c>
      <c r="S492" s="15">
        <f>SUMIF(Accounts!A$10:A$84,C492,Accounts!A$10:A$84)</f>
        <v>0</v>
      </c>
      <c r="T492" s="15">
        <f t="shared" si="48"/>
        <v>0</v>
      </c>
      <c r="U492" s="15">
        <f t="shared" si="45"/>
        <v>0</v>
      </c>
    </row>
    <row r="493" spans="1:21">
      <c r="A493" s="56"/>
      <c r="B493" s="3"/>
      <c r="C493" s="216"/>
      <c r="D493" s="102"/>
      <c r="E493" s="102"/>
      <c r="F493" s="103"/>
      <c r="G493" s="131"/>
      <c r="H493" s="2"/>
      <c r="I493" s="107">
        <f>IF(F493="",SUMIF(Accounts!$A$10:$A$84,C493,Accounts!$D$10:$D$84),0)</f>
        <v>0</v>
      </c>
      <c r="J493" s="30">
        <f>IF(H493&lt;&gt;"",ROUND(H493*(1-F493-I493),2),IF(SETUP!$C$10&lt;&gt;"Y",0,IF(SUMIF(Accounts!A$10:A$84,C493,Accounts!Q$10:Q$84)=1,0,ROUND((D493-E493)*(1-F493-I493)/SETUP!$C$13,2))))</f>
        <v>0</v>
      </c>
      <c r="K493" s="14" t="str">
        <f>IF(SUM(C493:H493)=0,"",IF(T493=0,LOOKUP(C493,Accounts!$A$10:$A$84,Accounts!$B$10:$B$84),"Error!  Invalid Account Number"))</f>
        <v/>
      </c>
      <c r="L493" s="30">
        <f t="shared" si="44"/>
        <v>0</v>
      </c>
      <c r="M493" s="152">
        <f t="shared" si="47"/>
        <v>0</v>
      </c>
      <c r="N493" s="43"/>
      <c r="O493" s="92"/>
      <c r="P493" s="150"/>
      <c r="Q493" s="156">
        <f t="shared" si="49"/>
        <v>0</v>
      </c>
      <c r="R493" s="161">
        <f t="shared" si="46"/>
        <v>0</v>
      </c>
      <c r="S493" s="15">
        <f>SUMIF(Accounts!A$10:A$84,C493,Accounts!A$10:A$84)</f>
        <v>0</v>
      </c>
      <c r="T493" s="15">
        <f t="shared" si="48"/>
        <v>0</v>
      </c>
      <c r="U493" s="15">
        <f t="shared" si="45"/>
        <v>0</v>
      </c>
    </row>
    <row r="494" spans="1:21">
      <c r="A494" s="56"/>
      <c r="B494" s="3"/>
      <c r="C494" s="216"/>
      <c r="D494" s="102"/>
      <c r="E494" s="102"/>
      <c r="F494" s="103"/>
      <c r="G494" s="131"/>
      <c r="H494" s="2"/>
      <c r="I494" s="107">
        <f>IF(F494="",SUMIF(Accounts!$A$10:$A$84,C494,Accounts!$D$10:$D$84),0)</f>
        <v>0</v>
      </c>
      <c r="J494" s="30">
        <f>IF(H494&lt;&gt;"",ROUND(H494*(1-F494-I494),2),IF(SETUP!$C$10&lt;&gt;"Y",0,IF(SUMIF(Accounts!A$10:A$84,C494,Accounts!Q$10:Q$84)=1,0,ROUND((D494-E494)*(1-F494-I494)/SETUP!$C$13,2))))</f>
        <v>0</v>
      </c>
      <c r="K494" s="14" t="str">
        <f>IF(SUM(C494:H494)=0,"",IF(T494=0,LOOKUP(C494,Accounts!$A$10:$A$84,Accounts!$B$10:$B$84),"Error!  Invalid Account Number"))</f>
        <v/>
      </c>
      <c r="L494" s="30">
        <f t="shared" si="44"/>
        <v>0</v>
      </c>
      <c r="M494" s="152">
        <f t="shared" si="47"/>
        <v>0</v>
      </c>
      <c r="N494" s="43"/>
      <c r="O494" s="92"/>
      <c r="P494" s="150"/>
      <c r="Q494" s="156">
        <f t="shared" si="49"/>
        <v>0</v>
      </c>
      <c r="R494" s="161">
        <f t="shared" si="46"/>
        <v>0</v>
      </c>
      <c r="S494" s="15">
        <f>SUMIF(Accounts!A$10:A$84,C494,Accounts!A$10:A$84)</f>
        <v>0</v>
      </c>
      <c r="T494" s="15">
        <f t="shared" si="48"/>
        <v>0</v>
      </c>
      <c r="U494" s="15">
        <f t="shared" si="45"/>
        <v>0</v>
      </c>
    </row>
    <row r="495" spans="1:21">
      <c r="A495" s="56"/>
      <c r="B495" s="3"/>
      <c r="C495" s="216"/>
      <c r="D495" s="102"/>
      <c r="E495" s="102"/>
      <c r="F495" s="103"/>
      <c r="G495" s="131"/>
      <c r="H495" s="2"/>
      <c r="I495" s="107">
        <f>IF(F495="",SUMIF(Accounts!$A$10:$A$84,C495,Accounts!$D$10:$D$84),0)</f>
        <v>0</v>
      </c>
      <c r="J495" s="30">
        <f>IF(H495&lt;&gt;"",ROUND(H495*(1-F495-I495),2),IF(SETUP!$C$10&lt;&gt;"Y",0,IF(SUMIF(Accounts!A$10:A$84,C495,Accounts!Q$10:Q$84)=1,0,ROUND((D495-E495)*(1-F495-I495)/SETUP!$C$13,2))))</f>
        <v>0</v>
      </c>
      <c r="K495" s="14" t="str">
        <f>IF(SUM(C495:H495)=0,"",IF(T495=0,LOOKUP(C495,Accounts!$A$10:$A$84,Accounts!$B$10:$B$84),"Error!  Invalid Account Number"))</f>
        <v/>
      </c>
      <c r="L495" s="30">
        <f t="shared" si="44"/>
        <v>0</v>
      </c>
      <c r="M495" s="152">
        <f t="shared" si="47"/>
        <v>0</v>
      </c>
      <c r="N495" s="43"/>
      <c r="O495" s="92"/>
      <c r="P495" s="150"/>
      <c r="Q495" s="156">
        <f t="shared" si="49"/>
        <v>0</v>
      </c>
      <c r="R495" s="161">
        <f t="shared" si="46"/>
        <v>0</v>
      </c>
      <c r="S495" s="15">
        <f>SUMIF(Accounts!A$10:A$84,C495,Accounts!A$10:A$84)</f>
        <v>0</v>
      </c>
      <c r="T495" s="15">
        <f t="shared" si="48"/>
        <v>0</v>
      </c>
      <c r="U495" s="15">
        <f t="shared" si="45"/>
        <v>0</v>
      </c>
    </row>
    <row r="496" spans="1:21">
      <c r="A496" s="56"/>
      <c r="B496" s="3"/>
      <c r="C496" s="216"/>
      <c r="D496" s="102"/>
      <c r="E496" s="102"/>
      <c r="F496" s="103"/>
      <c r="G496" s="131"/>
      <c r="H496" s="2"/>
      <c r="I496" s="107">
        <f>IF(F496="",SUMIF(Accounts!$A$10:$A$84,C496,Accounts!$D$10:$D$84),0)</f>
        <v>0</v>
      </c>
      <c r="J496" s="30">
        <f>IF(H496&lt;&gt;"",ROUND(H496*(1-F496-I496),2),IF(SETUP!$C$10&lt;&gt;"Y",0,IF(SUMIF(Accounts!A$10:A$84,C496,Accounts!Q$10:Q$84)=1,0,ROUND((D496-E496)*(1-F496-I496)/SETUP!$C$13,2))))</f>
        <v>0</v>
      </c>
      <c r="K496" s="14" t="str">
        <f>IF(SUM(C496:H496)=0,"",IF(T496=0,LOOKUP(C496,Accounts!$A$10:$A$84,Accounts!$B$10:$B$84),"Error!  Invalid Account Number"))</f>
        <v/>
      </c>
      <c r="L496" s="30">
        <f t="shared" si="44"/>
        <v>0</v>
      </c>
      <c r="M496" s="152">
        <f t="shared" si="47"/>
        <v>0</v>
      </c>
      <c r="N496" s="43"/>
      <c r="O496" s="92"/>
      <c r="P496" s="150"/>
      <c r="Q496" s="156">
        <f t="shared" si="49"/>
        <v>0</v>
      </c>
      <c r="R496" s="161">
        <f t="shared" si="46"/>
        <v>0</v>
      </c>
      <c r="S496" s="15">
        <f>SUMIF(Accounts!A$10:A$84,C496,Accounts!A$10:A$84)</f>
        <v>0</v>
      </c>
      <c r="T496" s="15">
        <f t="shared" si="48"/>
        <v>0</v>
      </c>
      <c r="U496" s="15">
        <f t="shared" si="45"/>
        <v>0</v>
      </c>
    </row>
    <row r="497" spans="1:21">
      <c r="A497" s="56"/>
      <c r="B497" s="3"/>
      <c r="C497" s="216"/>
      <c r="D497" s="102"/>
      <c r="E497" s="102"/>
      <c r="F497" s="103"/>
      <c r="G497" s="131"/>
      <c r="H497" s="2"/>
      <c r="I497" s="107">
        <f>IF(F497="",SUMIF(Accounts!$A$10:$A$84,C497,Accounts!$D$10:$D$84),0)</f>
        <v>0</v>
      </c>
      <c r="J497" s="30">
        <f>IF(H497&lt;&gt;"",ROUND(H497*(1-F497-I497),2),IF(SETUP!$C$10&lt;&gt;"Y",0,IF(SUMIF(Accounts!A$10:A$84,C497,Accounts!Q$10:Q$84)=1,0,ROUND((D497-E497)*(1-F497-I497)/SETUP!$C$13,2))))</f>
        <v>0</v>
      </c>
      <c r="K497" s="14" t="str">
        <f>IF(SUM(C497:H497)=0,"",IF(T497=0,LOOKUP(C497,Accounts!$A$10:$A$84,Accounts!$B$10:$B$84),"Error!  Invalid Account Number"))</f>
        <v/>
      </c>
      <c r="L497" s="30">
        <f t="shared" si="44"/>
        <v>0</v>
      </c>
      <c r="M497" s="152">
        <f t="shared" si="47"/>
        <v>0</v>
      </c>
      <c r="N497" s="43"/>
      <c r="O497" s="92"/>
      <c r="P497" s="150"/>
      <c r="Q497" s="156">
        <f t="shared" si="49"/>
        <v>0</v>
      </c>
      <c r="R497" s="161">
        <f t="shared" si="46"/>
        <v>0</v>
      </c>
      <c r="S497" s="15">
        <f>SUMIF(Accounts!A$10:A$84,C497,Accounts!A$10:A$84)</f>
        <v>0</v>
      </c>
      <c r="T497" s="15">
        <f t="shared" si="48"/>
        <v>0</v>
      </c>
      <c r="U497" s="15">
        <f t="shared" si="45"/>
        <v>0</v>
      </c>
    </row>
    <row r="498" spans="1:21">
      <c r="A498" s="56"/>
      <c r="B498" s="3"/>
      <c r="C498" s="216"/>
      <c r="D498" s="102"/>
      <c r="E498" s="102"/>
      <c r="F498" s="103"/>
      <c r="G498" s="131"/>
      <c r="H498" s="2"/>
      <c r="I498" s="107">
        <f>IF(F498="",SUMIF(Accounts!$A$10:$A$84,C498,Accounts!$D$10:$D$84),0)</f>
        <v>0</v>
      </c>
      <c r="J498" s="30">
        <f>IF(H498&lt;&gt;"",ROUND(H498*(1-F498-I498),2),IF(SETUP!$C$10&lt;&gt;"Y",0,IF(SUMIF(Accounts!A$10:A$84,C498,Accounts!Q$10:Q$84)=1,0,ROUND((D498-E498)*(1-F498-I498)/SETUP!$C$13,2))))</f>
        <v>0</v>
      </c>
      <c r="K498" s="14" t="str">
        <f>IF(SUM(C498:H498)=0,"",IF(T498=0,LOOKUP(C498,Accounts!$A$10:$A$84,Accounts!$B$10:$B$84),"Error!  Invalid Account Number"))</f>
        <v/>
      </c>
      <c r="L498" s="30">
        <f t="shared" si="44"/>
        <v>0</v>
      </c>
      <c r="M498" s="152">
        <f t="shared" si="47"/>
        <v>0</v>
      </c>
      <c r="N498" s="43"/>
      <c r="O498" s="92"/>
      <c r="P498" s="150"/>
      <c r="Q498" s="156">
        <f t="shared" si="49"/>
        <v>0</v>
      </c>
      <c r="R498" s="161">
        <f t="shared" si="46"/>
        <v>0</v>
      </c>
      <c r="S498" s="15">
        <f>SUMIF(Accounts!A$10:A$84,C498,Accounts!A$10:A$84)</f>
        <v>0</v>
      </c>
      <c r="T498" s="15">
        <f t="shared" si="48"/>
        <v>0</v>
      </c>
      <c r="U498" s="15">
        <f t="shared" si="45"/>
        <v>0</v>
      </c>
    </row>
    <row r="499" spans="1:21">
      <c r="A499" s="56"/>
      <c r="B499" s="3"/>
      <c r="C499" s="216"/>
      <c r="D499" s="102"/>
      <c r="E499" s="102"/>
      <c r="F499" s="103"/>
      <c r="G499" s="131"/>
      <c r="H499" s="2"/>
      <c r="I499" s="107">
        <f>IF(F499="",SUMIF(Accounts!$A$10:$A$84,C499,Accounts!$D$10:$D$84),0)</f>
        <v>0</v>
      </c>
      <c r="J499" s="30">
        <f>IF(H499&lt;&gt;"",ROUND(H499*(1-F499-I499),2),IF(SETUP!$C$10&lt;&gt;"Y",0,IF(SUMIF(Accounts!A$10:A$84,C499,Accounts!Q$10:Q$84)=1,0,ROUND((D499-E499)*(1-F499-I499)/SETUP!$C$13,2))))</f>
        <v>0</v>
      </c>
      <c r="K499" s="14" t="str">
        <f>IF(SUM(C499:H499)=0,"",IF(T499=0,LOOKUP(C499,Accounts!$A$10:$A$84,Accounts!$B$10:$B$84),"Error!  Invalid Account Number"))</f>
        <v/>
      </c>
      <c r="L499" s="30">
        <f t="shared" si="44"/>
        <v>0</v>
      </c>
      <c r="M499" s="152">
        <f t="shared" si="47"/>
        <v>0</v>
      </c>
      <c r="N499" s="43"/>
      <c r="O499" s="92"/>
      <c r="P499" s="150"/>
      <c r="Q499" s="156">
        <f t="shared" si="49"/>
        <v>0</v>
      </c>
      <c r="R499" s="161">
        <f t="shared" si="46"/>
        <v>0</v>
      </c>
      <c r="S499" s="15">
        <f>SUMIF(Accounts!A$10:A$84,C499,Accounts!A$10:A$84)</f>
        <v>0</v>
      </c>
      <c r="T499" s="15">
        <f t="shared" si="48"/>
        <v>0</v>
      </c>
      <c r="U499" s="15">
        <f t="shared" si="45"/>
        <v>0</v>
      </c>
    </row>
    <row r="500" spans="1:21">
      <c r="A500" s="56"/>
      <c r="B500" s="3"/>
      <c r="C500" s="216"/>
      <c r="D500" s="102"/>
      <c r="E500" s="102"/>
      <c r="F500" s="103"/>
      <c r="G500" s="131"/>
      <c r="H500" s="2"/>
      <c r="I500" s="107">
        <f>IF(F500="",SUMIF(Accounts!$A$10:$A$84,C500,Accounts!$D$10:$D$84),0)</f>
        <v>0</v>
      </c>
      <c r="J500" s="30">
        <f>IF(H500&lt;&gt;"",ROUND(H500*(1-F500-I500),2),IF(SETUP!$C$10&lt;&gt;"Y",0,IF(SUMIF(Accounts!A$10:A$84,C500,Accounts!Q$10:Q$84)=1,0,ROUND((D500-E500)*(1-F500-I500)/SETUP!$C$13,2))))</f>
        <v>0</v>
      </c>
      <c r="K500" s="14" t="str">
        <f>IF(SUM(C500:H500)=0,"",IF(T500=0,LOOKUP(C500,Accounts!$A$10:$A$84,Accounts!$B$10:$B$84),"Error!  Invalid Account Number"))</f>
        <v/>
      </c>
      <c r="L500" s="30">
        <f t="shared" si="44"/>
        <v>0</v>
      </c>
      <c r="M500" s="152">
        <f t="shared" si="47"/>
        <v>0</v>
      </c>
      <c r="N500" s="43"/>
      <c r="O500" s="92"/>
      <c r="P500" s="150"/>
      <c r="Q500" s="156">
        <f t="shared" si="49"/>
        <v>0</v>
      </c>
      <c r="R500" s="161">
        <f t="shared" si="46"/>
        <v>0</v>
      </c>
      <c r="S500" s="15">
        <f>SUMIF(Accounts!A$10:A$84,C500,Accounts!A$10:A$84)</f>
        <v>0</v>
      </c>
      <c r="T500" s="15">
        <f t="shared" si="48"/>
        <v>0</v>
      </c>
      <c r="U500" s="15">
        <f t="shared" si="45"/>
        <v>0</v>
      </c>
    </row>
    <row r="501" spans="1:21">
      <c r="A501" s="56"/>
      <c r="B501" s="3"/>
      <c r="C501" s="216"/>
      <c r="D501" s="102"/>
      <c r="E501" s="102"/>
      <c r="F501" s="103"/>
      <c r="G501" s="131"/>
      <c r="H501" s="2"/>
      <c r="I501" s="107">
        <f>IF(F501="",SUMIF(Accounts!$A$10:$A$84,C501,Accounts!$D$10:$D$84),0)</f>
        <v>0</v>
      </c>
      <c r="J501" s="30">
        <f>IF(H501&lt;&gt;"",ROUND(H501*(1-F501-I501),2),IF(SETUP!$C$10&lt;&gt;"Y",0,IF(SUMIF(Accounts!A$10:A$84,C501,Accounts!Q$10:Q$84)=1,0,ROUND((D501-E501)*(1-F501-I501)/SETUP!$C$13,2))))</f>
        <v>0</v>
      </c>
      <c r="K501" s="14" t="str">
        <f>IF(SUM(C501:H501)=0,"",IF(T501=0,LOOKUP(C501,Accounts!$A$10:$A$84,Accounts!$B$10:$B$84),"Error!  Invalid Account Number"))</f>
        <v/>
      </c>
      <c r="L501" s="30">
        <f t="shared" si="44"/>
        <v>0</v>
      </c>
      <c r="M501" s="152">
        <f t="shared" si="47"/>
        <v>0</v>
      </c>
      <c r="N501" s="43"/>
      <c r="O501" s="92"/>
      <c r="P501" s="150"/>
      <c r="Q501" s="156">
        <f t="shared" si="49"/>
        <v>0</v>
      </c>
      <c r="R501" s="161">
        <f t="shared" si="46"/>
        <v>0</v>
      </c>
      <c r="S501" s="15">
        <f>SUMIF(Accounts!A$10:A$84,C501,Accounts!A$10:A$84)</f>
        <v>0</v>
      </c>
      <c r="T501" s="15">
        <f t="shared" si="48"/>
        <v>0</v>
      </c>
      <c r="U501" s="15">
        <f t="shared" si="45"/>
        <v>0</v>
      </c>
    </row>
    <row r="502" spans="1:21">
      <c r="A502" s="56"/>
      <c r="B502" s="3"/>
      <c r="C502" s="216"/>
      <c r="D502" s="102"/>
      <c r="E502" s="102"/>
      <c r="F502" s="103"/>
      <c r="G502" s="131"/>
      <c r="H502" s="2"/>
      <c r="I502" s="107">
        <f>IF(F502="",SUMIF(Accounts!$A$10:$A$84,C502,Accounts!$D$10:$D$84),0)</f>
        <v>0</v>
      </c>
      <c r="J502" s="30">
        <f>IF(H502&lt;&gt;"",ROUND(H502*(1-F502-I502),2),IF(SETUP!$C$10&lt;&gt;"Y",0,IF(SUMIF(Accounts!A$10:A$84,C502,Accounts!Q$10:Q$84)=1,0,ROUND((D502-E502)*(1-F502-I502)/SETUP!$C$13,2))))</f>
        <v>0</v>
      </c>
      <c r="K502" s="14" t="str">
        <f>IF(SUM(C502:H502)=0,"",IF(T502=0,LOOKUP(C502,Accounts!$A$10:$A$84,Accounts!$B$10:$B$84),"Error!  Invalid Account Number"))</f>
        <v/>
      </c>
      <c r="L502" s="30">
        <f t="shared" si="44"/>
        <v>0</v>
      </c>
      <c r="M502" s="152">
        <f t="shared" si="47"/>
        <v>0</v>
      </c>
      <c r="N502" s="43"/>
      <c r="O502" s="92"/>
      <c r="P502" s="150"/>
      <c r="Q502" s="156">
        <f t="shared" si="49"/>
        <v>0</v>
      </c>
      <c r="R502" s="161">
        <f t="shared" si="46"/>
        <v>0</v>
      </c>
      <c r="S502" s="15">
        <f>SUMIF(Accounts!A$10:A$84,C502,Accounts!A$10:A$84)</f>
        <v>0</v>
      </c>
      <c r="T502" s="15">
        <f t="shared" si="48"/>
        <v>0</v>
      </c>
      <c r="U502" s="15">
        <f t="shared" si="45"/>
        <v>0</v>
      </c>
    </row>
    <row r="503" spans="1:21">
      <c r="A503" s="56"/>
      <c r="B503" s="3"/>
      <c r="C503" s="216"/>
      <c r="D503" s="102"/>
      <c r="E503" s="102"/>
      <c r="F503" s="103"/>
      <c r="G503" s="131"/>
      <c r="H503" s="2"/>
      <c r="I503" s="107">
        <f>IF(F503="",SUMIF(Accounts!$A$10:$A$84,C503,Accounts!$D$10:$D$84),0)</f>
        <v>0</v>
      </c>
      <c r="J503" s="30">
        <f>IF(H503&lt;&gt;"",ROUND(H503*(1-F503-I503),2),IF(SETUP!$C$10&lt;&gt;"Y",0,IF(SUMIF(Accounts!A$10:A$84,C503,Accounts!Q$10:Q$84)=1,0,ROUND((D503-E503)*(1-F503-I503)/SETUP!$C$13,2))))</f>
        <v>0</v>
      </c>
      <c r="K503" s="14" t="str">
        <f>IF(SUM(C503:H503)=0,"",IF(T503=0,LOOKUP(C503,Accounts!$A$10:$A$84,Accounts!$B$10:$B$84),"Error!  Invalid Account Number"))</f>
        <v/>
      </c>
      <c r="L503" s="30">
        <f t="shared" si="44"/>
        <v>0</v>
      </c>
      <c r="M503" s="152">
        <f t="shared" si="47"/>
        <v>0</v>
      </c>
      <c r="N503" s="43"/>
      <c r="O503" s="92"/>
      <c r="P503" s="150"/>
      <c r="Q503" s="156">
        <f t="shared" si="49"/>
        <v>0</v>
      </c>
      <c r="R503" s="161">
        <f t="shared" si="46"/>
        <v>0</v>
      </c>
      <c r="S503" s="15">
        <f>SUMIF(Accounts!A$10:A$84,C503,Accounts!A$10:A$84)</f>
        <v>0</v>
      </c>
      <c r="T503" s="15">
        <f t="shared" si="48"/>
        <v>0</v>
      </c>
      <c r="U503" s="15">
        <f t="shared" si="45"/>
        <v>0</v>
      </c>
    </row>
    <row r="504" spans="1:21">
      <c r="A504" s="56"/>
      <c r="B504" s="3"/>
      <c r="C504" s="216"/>
      <c r="D504" s="102"/>
      <c r="E504" s="102"/>
      <c r="F504" s="103"/>
      <c r="G504" s="131"/>
      <c r="H504" s="2"/>
      <c r="I504" s="107">
        <f>IF(F504="",SUMIF(Accounts!$A$10:$A$84,C504,Accounts!$D$10:$D$84),0)</f>
        <v>0</v>
      </c>
      <c r="J504" s="30">
        <f>IF(H504&lt;&gt;"",ROUND(H504*(1-F504-I504),2),IF(SETUP!$C$10&lt;&gt;"Y",0,IF(SUMIF(Accounts!A$10:A$84,C504,Accounts!Q$10:Q$84)=1,0,ROUND((D504-E504)*(1-F504-I504)/SETUP!$C$13,2))))</f>
        <v>0</v>
      </c>
      <c r="K504" s="14" t="str">
        <f>IF(SUM(C504:H504)=0,"",IF(T504=0,LOOKUP(C504,Accounts!$A$10:$A$84,Accounts!$B$10:$B$84),"Error!  Invalid Account Number"))</f>
        <v/>
      </c>
      <c r="L504" s="30">
        <f t="shared" si="44"/>
        <v>0</v>
      </c>
      <c r="M504" s="152">
        <f t="shared" si="47"/>
        <v>0</v>
      </c>
      <c r="N504" s="43"/>
      <c r="O504" s="92"/>
      <c r="P504" s="150"/>
      <c r="Q504" s="156">
        <f t="shared" si="49"/>
        <v>0</v>
      </c>
      <c r="R504" s="161">
        <f t="shared" si="46"/>
        <v>0</v>
      </c>
      <c r="S504" s="15">
        <f>SUMIF(Accounts!A$10:A$84,C504,Accounts!A$10:A$84)</f>
        <v>0</v>
      </c>
      <c r="T504" s="15">
        <f t="shared" si="48"/>
        <v>0</v>
      </c>
      <c r="U504" s="15">
        <f t="shared" si="45"/>
        <v>0</v>
      </c>
    </row>
    <row r="505" spans="1:21">
      <c r="A505" s="56"/>
      <c r="B505" s="3"/>
      <c r="C505" s="216"/>
      <c r="D505" s="102"/>
      <c r="E505" s="102"/>
      <c r="F505" s="103"/>
      <c r="G505" s="131"/>
      <c r="H505" s="2"/>
      <c r="I505" s="107">
        <f>IF(F505="",SUMIF(Accounts!$A$10:$A$84,C505,Accounts!$D$10:$D$84),0)</f>
        <v>0</v>
      </c>
      <c r="J505" s="30">
        <f>IF(H505&lt;&gt;"",ROUND(H505*(1-F505-I505),2),IF(SETUP!$C$10&lt;&gt;"Y",0,IF(SUMIF(Accounts!A$10:A$84,C505,Accounts!Q$10:Q$84)=1,0,ROUND((D505-E505)*(1-F505-I505)/SETUP!$C$13,2))))</f>
        <v>0</v>
      </c>
      <c r="K505" s="14" t="str">
        <f>IF(SUM(C505:H505)=0,"",IF(T505=0,LOOKUP(C505,Accounts!$A$10:$A$84,Accounts!$B$10:$B$84),"Error!  Invalid Account Number"))</f>
        <v/>
      </c>
      <c r="L505" s="30">
        <f t="shared" si="44"/>
        <v>0</v>
      </c>
      <c r="M505" s="152">
        <f t="shared" si="47"/>
        <v>0</v>
      </c>
      <c r="N505" s="43"/>
      <c r="O505" s="92"/>
      <c r="P505" s="150"/>
      <c r="Q505" s="156">
        <f t="shared" si="49"/>
        <v>0</v>
      </c>
      <c r="R505" s="161">
        <f t="shared" si="46"/>
        <v>0</v>
      </c>
      <c r="S505" s="15">
        <f>SUMIF(Accounts!A$10:A$84,C505,Accounts!A$10:A$84)</f>
        <v>0</v>
      </c>
      <c r="T505" s="15">
        <f t="shared" si="48"/>
        <v>0</v>
      </c>
      <c r="U505" s="15">
        <f t="shared" si="45"/>
        <v>0</v>
      </c>
    </row>
    <row r="506" spans="1:21">
      <c r="A506" s="56"/>
      <c r="B506" s="3"/>
      <c r="C506" s="216"/>
      <c r="D506" s="102"/>
      <c r="E506" s="102"/>
      <c r="F506" s="103"/>
      <c r="G506" s="131"/>
      <c r="H506" s="2"/>
      <c r="I506" s="107">
        <f>IF(F506="",SUMIF(Accounts!$A$10:$A$84,C506,Accounts!$D$10:$D$84),0)</f>
        <v>0</v>
      </c>
      <c r="J506" s="30">
        <f>IF(H506&lt;&gt;"",ROUND(H506*(1-F506-I506),2),IF(SETUP!$C$10&lt;&gt;"Y",0,IF(SUMIF(Accounts!A$10:A$84,C506,Accounts!Q$10:Q$84)=1,0,ROUND((D506-E506)*(1-F506-I506)/SETUP!$C$13,2))))</f>
        <v>0</v>
      </c>
      <c r="K506" s="14" t="str">
        <f>IF(SUM(C506:H506)=0,"",IF(T506=0,LOOKUP(C506,Accounts!$A$10:$A$84,Accounts!$B$10:$B$84),"Error!  Invalid Account Number"))</f>
        <v/>
      </c>
      <c r="L506" s="30">
        <f t="shared" si="44"/>
        <v>0</v>
      </c>
      <c r="M506" s="152">
        <f t="shared" si="47"/>
        <v>0</v>
      </c>
      <c r="N506" s="43"/>
      <c r="O506" s="92"/>
      <c r="P506" s="150"/>
      <c r="Q506" s="156">
        <f t="shared" si="49"/>
        <v>0</v>
      </c>
      <c r="R506" s="161">
        <f t="shared" si="46"/>
        <v>0</v>
      </c>
      <c r="S506" s="15">
        <f>SUMIF(Accounts!A$10:A$84,C506,Accounts!A$10:A$84)</f>
        <v>0</v>
      </c>
      <c r="T506" s="15">
        <f t="shared" si="48"/>
        <v>0</v>
      </c>
      <c r="U506" s="15">
        <f t="shared" si="45"/>
        <v>0</v>
      </c>
    </row>
    <row r="507" spans="1:21">
      <c r="A507" s="56"/>
      <c r="B507" s="3"/>
      <c r="C507" s="216"/>
      <c r="D507" s="102"/>
      <c r="E507" s="102"/>
      <c r="F507" s="103"/>
      <c r="G507" s="131"/>
      <c r="H507" s="2"/>
      <c r="I507" s="107">
        <f>IF(F507="",SUMIF(Accounts!$A$10:$A$84,C507,Accounts!$D$10:$D$84),0)</f>
        <v>0</v>
      </c>
      <c r="J507" s="30">
        <f>IF(H507&lt;&gt;"",ROUND(H507*(1-F507-I507),2),IF(SETUP!$C$10&lt;&gt;"Y",0,IF(SUMIF(Accounts!A$10:A$84,C507,Accounts!Q$10:Q$84)=1,0,ROUND((D507-E507)*(1-F507-I507)/SETUP!$C$13,2))))</f>
        <v>0</v>
      </c>
      <c r="K507" s="14" t="str">
        <f>IF(SUM(C507:H507)=0,"",IF(T507=0,LOOKUP(C507,Accounts!$A$10:$A$84,Accounts!$B$10:$B$84),"Error!  Invalid Account Number"))</f>
        <v/>
      </c>
      <c r="L507" s="30">
        <f t="shared" si="44"/>
        <v>0</v>
      </c>
      <c r="M507" s="152">
        <f t="shared" si="47"/>
        <v>0</v>
      </c>
      <c r="N507" s="43"/>
      <c r="O507" s="92"/>
      <c r="P507" s="150"/>
      <c r="Q507" s="156">
        <f t="shared" si="49"/>
        <v>0</v>
      </c>
      <c r="R507" s="161">
        <f t="shared" si="46"/>
        <v>0</v>
      </c>
      <c r="S507" s="15">
        <f>SUMIF(Accounts!A$10:A$84,C507,Accounts!A$10:A$84)</f>
        <v>0</v>
      </c>
      <c r="T507" s="15">
        <f t="shared" si="48"/>
        <v>0</v>
      </c>
      <c r="U507" s="15">
        <f t="shared" si="45"/>
        <v>0</v>
      </c>
    </row>
    <row r="508" spans="1:21">
      <c r="A508" s="56"/>
      <c r="B508" s="3"/>
      <c r="C508" s="216"/>
      <c r="D508" s="102"/>
      <c r="E508" s="102"/>
      <c r="F508" s="103"/>
      <c r="G508" s="131"/>
      <c r="H508" s="2"/>
      <c r="I508" s="107">
        <f>IF(F508="",SUMIF(Accounts!$A$10:$A$84,C508,Accounts!$D$10:$D$84),0)</f>
        <v>0</v>
      </c>
      <c r="J508" s="30">
        <f>IF(H508&lt;&gt;"",ROUND(H508*(1-F508-I508),2),IF(SETUP!$C$10&lt;&gt;"Y",0,IF(SUMIF(Accounts!A$10:A$84,C508,Accounts!Q$10:Q$84)=1,0,ROUND((D508-E508)*(1-F508-I508)/SETUP!$C$13,2))))</f>
        <v>0</v>
      </c>
      <c r="K508" s="14" t="str">
        <f>IF(SUM(C508:H508)=0,"",IF(T508=0,LOOKUP(C508,Accounts!$A$10:$A$84,Accounts!$B$10:$B$84),"Error!  Invalid Account Number"))</f>
        <v/>
      </c>
      <c r="L508" s="30">
        <f t="shared" si="44"/>
        <v>0</v>
      </c>
      <c r="M508" s="152">
        <f t="shared" si="47"/>
        <v>0</v>
      </c>
      <c r="N508" s="43"/>
      <c r="O508" s="92"/>
      <c r="P508" s="150"/>
      <c r="Q508" s="156">
        <f t="shared" si="49"/>
        <v>0</v>
      </c>
      <c r="R508" s="161">
        <f t="shared" si="46"/>
        <v>0</v>
      </c>
      <c r="S508" s="15">
        <f>SUMIF(Accounts!A$10:A$84,C508,Accounts!A$10:A$84)</f>
        <v>0</v>
      </c>
      <c r="T508" s="15">
        <f t="shared" si="48"/>
        <v>0</v>
      </c>
      <c r="U508" s="15">
        <f t="shared" si="45"/>
        <v>0</v>
      </c>
    </row>
    <row r="509" spans="1:21">
      <c r="A509" s="56"/>
      <c r="B509" s="3"/>
      <c r="C509" s="216"/>
      <c r="D509" s="102"/>
      <c r="E509" s="102"/>
      <c r="F509" s="103"/>
      <c r="G509" s="131"/>
      <c r="H509" s="2"/>
      <c r="I509" s="107">
        <f>IF(F509="",SUMIF(Accounts!$A$10:$A$84,C509,Accounts!$D$10:$D$84),0)</f>
        <v>0</v>
      </c>
      <c r="J509" s="30">
        <f>IF(H509&lt;&gt;"",ROUND(H509*(1-F509-I509),2),IF(SETUP!$C$10&lt;&gt;"Y",0,IF(SUMIF(Accounts!A$10:A$84,C509,Accounts!Q$10:Q$84)=1,0,ROUND((D509-E509)*(1-F509-I509)/SETUP!$C$13,2))))</f>
        <v>0</v>
      </c>
      <c r="K509" s="14" t="str">
        <f>IF(SUM(C509:H509)=0,"",IF(T509=0,LOOKUP(C509,Accounts!$A$10:$A$84,Accounts!$B$10:$B$84),"Error!  Invalid Account Number"))</f>
        <v/>
      </c>
      <c r="L509" s="30">
        <f t="shared" si="44"/>
        <v>0</v>
      </c>
      <c r="M509" s="152">
        <f t="shared" si="47"/>
        <v>0</v>
      </c>
      <c r="N509" s="43"/>
      <c r="O509" s="92"/>
      <c r="P509" s="150"/>
      <c r="Q509" s="156">
        <f t="shared" si="49"/>
        <v>0</v>
      </c>
      <c r="R509" s="161">
        <f t="shared" si="46"/>
        <v>0</v>
      </c>
      <c r="S509" s="15">
        <f>SUMIF(Accounts!A$10:A$84,C509,Accounts!A$10:A$84)</f>
        <v>0</v>
      </c>
      <c r="T509" s="15">
        <f t="shared" si="48"/>
        <v>0</v>
      </c>
      <c r="U509" s="15">
        <f t="shared" si="45"/>
        <v>0</v>
      </c>
    </row>
    <row r="510" spans="1:21">
      <c r="A510" s="56"/>
      <c r="B510" s="3"/>
      <c r="C510" s="216"/>
      <c r="D510" s="102"/>
      <c r="E510" s="102"/>
      <c r="F510" s="103"/>
      <c r="G510" s="131"/>
      <c r="H510" s="2"/>
      <c r="I510" s="107">
        <f>IF(F510="",SUMIF(Accounts!$A$10:$A$84,C510,Accounts!$D$10:$D$84),0)</f>
        <v>0</v>
      </c>
      <c r="J510" s="30">
        <f>IF(H510&lt;&gt;"",ROUND(H510*(1-F510-I510),2),IF(SETUP!$C$10&lt;&gt;"Y",0,IF(SUMIF(Accounts!A$10:A$84,C510,Accounts!Q$10:Q$84)=1,0,ROUND((D510-E510)*(1-F510-I510)/SETUP!$C$13,2))))</f>
        <v>0</v>
      </c>
      <c r="K510" s="14" t="str">
        <f>IF(SUM(C510:H510)=0,"",IF(T510=0,LOOKUP(C510,Accounts!$A$10:$A$84,Accounts!$B$10:$B$84),"Error!  Invalid Account Number"))</f>
        <v/>
      </c>
      <c r="L510" s="30">
        <f t="shared" si="44"/>
        <v>0</v>
      </c>
      <c r="M510" s="152">
        <f t="shared" si="47"/>
        <v>0</v>
      </c>
      <c r="N510" s="43"/>
      <c r="O510" s="92"/>
      <c r="P510" s="150"/>
      <c r="Q510" s="156">
        <f t="shared" si="49"/>
        <v>0</v>
      </c>
      <c r="R510" s="161">
        <f t="shared" si="46"/>
        <v>0</v>
      </c>
      <c r="S510" s="15">
        <f>SUMIF(Accounts!A$10:A$84,C510,Accounts!A$10:A$84)</f>
        <v>0</v>
      </c>
      <c r="T510" s="15">
        <f t="shared" si="48"/>
        <v>0</v>
      </c>
      <c r="U510" s="15">
        <f t="shared" si="45"/>
        <v>0</v>
      </c>
    </row>
    <row r="511" spans="1:21">
      <c r="A511" s="56"/>
      <c r="B511" s="3"/>
      <c r="C511" s="216"/>
      <c r="D511" s="102"/>
      <c r="E511" s="102"/>
      <c r="F511" s="103"/>
      <c r="G511" s="131"/>
      <c r="H511" s="2"/>
      <c r="I511" s="107">
        <f>IF(F511="",SUMIF(Accounts!$A$10:$A$84,C511,Accounts!$D$10:$D$84),0)</f>
        <v>0</v>
      </c>
      <c r="J511" s="30">
        <f>IF(H511&lt;&gt;"",ROUND(H511*(1-F511-I511),2),IF(SETUP!$C$10&lt;&gt;"Y",0,IF(SUMIF(Accounts!A$10:A$84,C511,Accounts!Q$10:Q$84)=1,0,ROUND((D511-E511)*(1-F511-I511)/SETUP!$C$13,2))))</f>
        <v>0</v>
      </c>
      <c r="K511" s="14" t="str">
        <f>IF(SUM(C511:H511)=0,"",IF(T511=0,LOOKUP(C511,Accounts!$A$10:$A$84,Accounts!$B$10:$B$84),"Error!  Invalid Account Number"))</f>
        <v/>
      </c>
      <c r="L511" s="30">
        <f t="shared" si="44"/>
        <v>0</v>
      </c>
      <c r="M511" s="152">
        <f t="shared" si="47"/>
        <v>0</v>
      </c>
      <c r="N511" s="43"/>
      <c r="O511" s="92"/>
      <c r="P511" s="150"/>
      <c r="Q511" s="156">
        <f t="shared" si="49"/>
        <v>0</v>
      </c>
      <c r="R511" s="161">
        <f t="shared" si="46"/>
        <v>0</v>
      </c>
      <c r="S511" s="15">
        <f>SUMIF(Accounts!A$10:A$84,C511,Accounts!A$10:A$84)</f>
        <v>0</v>
      </c>
      <c r="T511" s="15">
        <f t="shared" si="48"/>
        <v>0</v>
      </c>
      <c r="U511" s="15">
        <f t="shared" si="45"/>
        <v>0</v>
      </c>
    </row>
    <row r="512" spans="1:21">
      <c r="A512" s="56"/>
      <c r="B512" s="3"/>
      <c r="C512" s="216"/>
      <c r="D512" s="102"/>
      <c r="E512" s="102"/>
      <c r="F512" s="103"/>
      <c r="G512" s="131"/>
      <c r="H512" s="2"/>
      <c r="I512" s="107">
        <f>IF(F512="",SUMIF(Accounts!$A$10:$A$84,C512,Accounts!$D$10:$D$84),0)</f>
        <v>0</v>
      </c>
      <c r="J512" s="30">
        <f>IF(H512&lt;&gt;"",ROUND(H512*(1-F512-I512),2),IF(SETUP!$C$10&lt;&gt;"Y",0,IF(SUMIF(Accounts!A$10:A$84,C512,Accounts!Q$10:Q$84)=1,0,ROUND((D512-E512)*(1-F512-I512)/SETUP!$C$13,2))))</f>
        <v>0</v>
      </c>
      <c r="K512" s="14" t="str">
        <f>IF(SUM(C512:H512)=0,"",IF(T512=0,LOOKUP(C512,Accounts!$A$10:$A$84,Accounts!$B$10:$B$84),"Error!  Invalid Account Number"))</f>
        <v/>
      </c>
      <c r="L512" s="30">
        <f t="shared" si="44"/>
        <v>0</v>
      </c>
      <c r="M512" s="152">
        <f t="shared" si="47"/>
        <v>0</v>
      </c>
      <c r="N512" s="43"/>
      <c r="O512" s="92"/>
      <c r="P512" s="150"/>
      <c r="Q512" s="156">
        <f t="shared" si="49"/>
        <v>0</v>
      </c>
      <c r="R512" s="161">
        <f t="shared" si="46"/>
        <v>0</v>
      </c>
      <c r="S512" s="15">
        <f>SUMIF(Accounts!A$10:A$84,C512,Accounts!A$10:A$84)</f>
        <v>0</v>
      </c>
      <c r="T512" s="15">
        <f t="shared" si="48"/>
        <v>0</v>
      </c>
      <c r="U512" s="15">
        <f t="shared" si="45"/>
        <v>0</v>
      </c>
    </row>
    <row r="513" spans="1:21">
      <c r="A513" s="56"/>
      <c r="B513" s="3"/>
      <c r="C513" s="216"/>
      <c r="D513" s="102"/>
      <c r="E513" s="102"/>
      <c r="F513" s="103"/>
      <c r="G513" s="131"/>
      <c r="H513" s="2"/>
      <c r="I513" s="107">
        <f>IF(F513="",SUMIF(Accounts!$A$10:$A$84,C513,Accounts!$D$10:$D$84),0)</f>
        <v>0</v>
      </c>
      <c r="J513" s="30">
        <f>IF(H513&lt;&gt;"",ROUND(H513*(1-F513-I513),2),IF(SETUP!$C$10&lt;&gt;"Y",0,IF(SUMIF(Accounts!A$10:A$84,C513,Accounts!Q$10:Q$84)=1,0,ROUND((D513-E513)*(1-F513-I513)/SETUP!$C$13,2))))</f>
        <v>0</v>
      </c>
      <c r="K513" s="14" t="str">
        <f>IF(SUM(C513:H513)=0,"",IF(T513=0,LOOKUP(C513,Accounts!$A$10:$A$84,Accounts!$B$10:$B$84),"Error!  Invalid Account Number"))</f>
        <v/>
      </c>
      <c r="L513" s="30">
        <f t="shared" si="44"/>
        <v>0</v>
      </c>
      <c r="M513" s="152">
        <f t="shared" si="47"/>
        <v>0</v>
      </c>
      <c r="N513" s="43"/>
      <c r="O513" s="92"/>
      <c r="P513" s="150"/>
      <c r="Q513" s="156">
        <f t="shared" si="49"/>
        <v>0</v>
      </c>
      <c r="R513" s="161">
        <f t="shared" si="46"/>
        <v>0</v>
      </c>
      <c r="S513" s="15">
        <f>SUMIF(Accounts!A$10:A$84,C513,Accounts!A$10:A$84)</f>
        <v>0</v>
      </c>
      <c r="T513" s="15">
        <f t="shared" si="48"/>
        <v>0</v>
      </c>
      <c r="U513" s="15">
        <f t="shared" si="45"/>
        <v>0</v>
      </c>
    </row>
    <row r="514" spans="1:21">
      <c r="A514" s="56"/>
      <c r="B514" s="3"/>
      <c r="C514" s="216"/>
      <c r="D514" s="102"/>
      <c r="E514" s="102"/>
      <c r="F514" s="103"/>
      <c r="G514" s="131"/>
      <c r="H514" s="2"/>
      <c r="I514" s="107">
        <f>IF(F514="",SUMIF(Accounts!$A$10:$A$84,C514,Accounts!$D$10:$D$84),0)</f>
        <v>0</v>
      </c>
      <c r="J514" s="30">
        <f>IF(H514&lt;&gt;"",ROUND(H514*(1-F514-I514),2),IF(SETUP!$C$10&lt;&gt;"Y",0,IF(SUMIF(Accounts!A$10:A$84,C514,Accounts!Q$10:Q$84)=1,0,ROUND((D514-E514)*(1-F514-I514)/SETUP!$C$13,2))))</f>
        <v>0</v>
      </c>
      <c r="K514" s="14" t="str">
        <f>IF(SUM(C514:H514)=0,"",IF(T514=0,LOOKUP(C514,Accounts!$A$10:$A$84,Accounts!$B$10:$B$84),"Error!  Invalid Account Number"))</f>
        <v/>
      </c>
      <c r="L514" s="30">
        <f t="shared" si="44"/>
        <v>0</v>
      </c>
      <c r="M514" s="152">
        <f t="shared" si="47"/>
        <v>0</v>
      </c>
      <c r="N514" s="43"/>
      <c r="O514" s="92"/>
      <c r="P514" s="150"/>
      <c r="Q514" s="156">
        <f t="shared" si="49"/>
        <v>0</v>
      </c>
      <c r="R514" s="161">
        <f t="shared" si="46"/>
        <v>0</v>
      </c>
      <c r="S514" s="15">
        <f>SUMIF(Accounts!A$10:A$84,C514,Accounts!A$10:A$84)</f>
        <v>0</v>
      </c>
      <c r="T514" s="15">
        <f t="shared" si="48"/>
        <v>0</v>
      </c>
      <c r="U514" s="15">
        <f t="shared" si="45"/>
        <v>0</v>
      </c>
    </row>
    <row r="515" spans="1:21">
      <c r="A515" s="56"/>
      <c r="B515" s="3"/>
      <c r="C515" s="216"/>
      <c r="D515" s="102"/>
      <c r="E515" s="102"/>
      <c r="F515" s="103"/>
      <c r="G515" s="131"/>
      <c r="H515" s="2"/>
      <c r="I515" s="107">
        <f>IF(F515="",SUMIF(Accounts!$A$10:$A$84,C515,Accounts!$D$10:$D$84),0)</f>
        <v>0</v>
      </c>
      <c r="J515" s="30">
        <f>IF(H515&lt;&gt;"",ROUND(H515*(1-F515-I515),2),IF(SETUP!$C$10&lt;&gt;"Y",0,IF(SUMIF(Accounts!A$10:A$84,C515,Accounts!Q$10:Q$84)=1,0,ROUND((D515-E515)*(1-F515-I515)/SETUP!$C$13,2))))</f>
        <v>0</v>
      </c>
      <c r="K515" s="14" t="str">
        <f>IF(SUM(C515:H515)=0,"",IF(T515=0,LOOKUP(C515,Accounts!$A$10:$A$84,Accounts!$B$10:$B$84),"Error!  Invalid Account Number"))</f>
        <v/>
      </c>
      <c r="L515" s="30">
        <f t="shared" si="44"/>
        <v>0</v>
      </c>
      <c r="M515" s="152">
        <f t="shared" si="47"/>
        <v>0</v>
      </c>
      <c r="N515" s="43"/>
      <c r="O515" s="92"/>
      <c r="P515" s="150"/>
      <c r="Q515" s="156">
        <f t="shared" si="49"/>
        <v>0</v>
      </c>
      <c r="R515" s="161">
        <f t="shared" si="46"/>
        <v>0</v>
      </c>
      <c r="S515" s="15">
        <f>SUMIF(Accounts!A$10:A$84,C515,Accounts!A$10:A$84)</f>
        <v>0</v>
      </c>
      <c r="T515" s="15">
        <f t="shared" si="48"/>
        <v>0</v>
      </c>
      <c r="U515" s="15">
        <f t="shared" si="45"/>
        <v>0</v>
      </c>
    </row>
    <row r="516" spans="1:21">
      <c r="A516" s="56"/>
      <c r="B516" s="3"/>
      <c r="C516" s="216"/>
      <c r="D516" s="102"/>
      <c r="E516" s="102"/>
      <c r="F516" s="103"/>
      <c r="G516" s="131"/>
      <c r="H516" s="2"/>
      <c r="I516" s="107">
        <f>IF(F516="",SUMIF(Accounts!$A$10:$A$84,C516,Accounts!$D$10:$D$84),0)</f>
        <v>0</v>
      </c>
      <c r="J516" s="30">
        <f>IF(H516&lt;&gt;"",ROUND(H516*(1-F516-I516),2),IF(SETUP!$C$10&lt;&gt;"Y",0,IF(SUMIF(Accounts!A$10:A$84,C516,Accounts!Q$10:Q$84)=1,0,ROUND((D516-E516)*(1-F516-I516)/SETUP!$C$13,2))))</f>
        <v>0</v>
      </c>
      <c r="K516" s="14" t="str">
        <f>IF(SUM(C516:H516)=0,"",IF(T516=0,LOOKUP(C516,Accounts!$A$10:$A$84,Accounts!$B$10:$B$84),"Error!  Invalid Account Number"))</f>
        <v/>
      </c>
      <c r="L516" s="30">
        <f t="shared" si="44"/>
        <v>0</v>
      </c>
      <c r="M516" s="152">
        <f t="shared" si="47"/>
        <v>0</v>
      </c>
      <c r="N516" s="43"/>
      <c r="O516" s="92"/>
      <c r="P516" s="150"/>
      <c r="Q516" s="156">
        <f t="shared" si="49"/>
        <v>0</v>
      </c>
      <c r="R516" s="161">
        <f t="shared" si="46"/>
        <v>0</v>
      </c>
      <c r="S516" s="15">
        <f>SUMIF(Accounts!A$10:A$84,C516,Accounts!A$10:A$84)</f>
        <v>0</v>
      </c>
      <c r="T516" s="15">
        <f t="shared" si="48"/>
        <v>0</v>
      </c>
      <c r="U516" s="15">
        <f t="shared" si="45"/>
        <v>0</v>
      </c>
    </row>
    <row r="517" spans="1:21">
      <c r="A517" s="56"/>
      <c r="B517" s="3"/>
      <c r="C517" s="216"/>
      <c r="D517" s="102"/>
      <c r="E517" s="102"/>
      <c r="F517" s="103"/>
      <c r="G517" s="131"/>
      <c r="H517" s="2"/>
      <c r="I517" s="107">
        <f>IF(F517="",SUMIF(Accounts!$A$10:$A$84,C517,Accounts!$D$10:$D$84),0)</f>
        <v>0</v>
      </c>
      <c r="J517" s="30">
        <f>IF(H517&lt;&gt;"",ROUND(H517*(1-F517-I517),2),IF(SETUP!$C$10&lt;&gt;"Y",0,IF(SUMIF(Accounts!A$10:A$84,C517,Accounts!Q$10:Q$84)=1,0,ROUND((D517-E517)*(1-F517-I517)/SETUP!$C$13,2))))</f>
        <v>0</v>
      </c>
      <c r="K517" s="14" t="str">
        <f>IF(SUM(C517:H517)=0,"",IF(T517=0,LOOKUP(C517,Accounts!$A$10:$A$84,Accounts!$B$10:$B$84),"Error!  Invalid Account Number"))</f>
        <v/>
      </c>
      <c r="L517" s="30">
        <f t="shared" si="44"/>
        <v>0</v>
      </c>
      <c r="M517" s="152">
        <f t="shared" si="47"/>
        <v>0</v>
      </c>
      <c r="N517" s="43"/>
      <c r="O517" s="92"/>
      <c r="P517" s="150"/>
      <c r="Q517" s="156">
        <f t="shared" si="49"/>
        <v>0</v>
      </c>
      <c r="R517" s="161">
        <f t="shared" si="46"/>
        <v>0</v>
      </c>
      <c r="S517" s="15">
        <f>SUMIF(Accounts!A$10:A$84,C517,Accounts!A$10:A$84)</f>
        <v>0</v>
      </c>
      <c r="T517" s="15">
        <f t="shared" si="48"/>
        <v>0</v>
      </c>
      <c r="U517" s="15">
        <f t="shared" si="45"/>
        <v>0</v>
      </c>
    </row>
    <row r="518" spans="1:21">
      <c r="A518" s="56"/>
      <c r="B518" s="3"/>
      <c r="C518" s="216"/>
      <c r="D518" s="102"/>
      <c r="E518" s="102"/>
      <c r="F518" s="103"/>
      <c r="G518" s="131"/>
      <c r="H518" s="2"/>
      <c r="I518" s="107">
        <f>IF(F518="",SUMIF(Accounts!$A$10:$A$84,C518,Accounts!$D$10:$D$84),0)</f>
        <v>0</v>
      </c>
      <c r="J518" s="30">
        <f>IF(H518&lt;&gt;"",ROUND(H518*(1-F518-I518),2),IF(SETUP!$C$10&lt;&gt;"Y",0,IF(SUMIF(Accounts!A$10:A$84,C518,Accounts!Q$10:Q$84)=1,0,ROUND((D518-E518)*(1-F518-I518)/SETUP!$C$13,2))))</f>
        <v>0</v>
      </c>
      <c r="K518" s="14" t="str">
        <f>IF(SUM(C518:H518)=0,"",IF(T518=0,LOOKUP(C518,Accounts!$A$10:$A$84,Accounts!$B$10:$B$84),"Error!  Invalid Account Number"))</f>
        <v/>
      </c>
      <c r="L518" s="30">
        <f t="shared" si="44"/>
        <v>0</v>
      </c>
      <c r="M518" s="152">
        <f t="shared" si="47"/>
        <v>0</v>
      </c>
      <c r="N518" s="43"/>
      <c r="O518" s="92"/>
      <c r="P518" s="150"/>
      <c r="Q518" s="156">
        <f t="shared" si="49"/>
        <v>0</v>
      </c>
      <c r="R518" s="161">
        <f t="shared" si="46"/>
        <v>0</v>
      </c>
      <c r="S518" s="15">
        <f>SUMIF(Accounts!A$10:A$84,C518,Accounts!A$10:A$84)</f>
        <v>0</v>
      </c>
      <c r="T518" s="15">
        <f t="shared" si="48"/>
        <v>0</v>
      </c>
      <c r="U518" s="15">
        <f t="shared" si="45"/>
        <v>0</v>
      </c>
    </row>
    <row r="519" spans="1:21">
      <c r="A519" s="56"/>
      <c r="B519" s="3"/>
      <c r="C519" s="216"/>
      <c r="D519" s="102"/>
      <c r="E519" s="102"/>
      <c r="F519" s="103"/>
      <c r="G519" s="131"/>
      <c r="H519" s="2"/>
      <c r="I519" s="107">
        <f>IF(F519="",SUMIF(Accounts!$A$10:$A$84,C519,Accounts!$D$10:$D$84),0)</f>
        <v>0</v>
      </c>
      <c r="J519" s="30">
        <f>IF(H519&lt;&gt;"",ROUND(H519*(1-F519-I519),2),IF(SETUP!$C$10&lt;&gt;"Y",0,IF(SUMIF(Accounts!A$10:A$84,C519,Accounts!Q$10:Q$84)=1,0,ROUND((D519-E519)*(1-F519-I519)/SETUP!$C$13,2))))</f>
        <v>0</v>
      </c>
      <c r="K519" s="14" t="str">
        <f>IF(SUM(C519:H519)=0,"",IF(T519=0,LOOKUP(C519,Accounts!$A$10:$A$84,Accounts!$B$10:$B$84),"Error!  Invalid Account Number"))</f>
        <v/>
      </c>
      <c r="L519" s="30">
        <f t="shared" si="44"/>
        <v>0</v>
      </c>
      <c r="M519" s="152">
        <f t="shared" si="47"/>
        <v>0</v>
      </c>
      <c r="N519" s="43"/>
      <c r="O519" s="92"/>
      <c r="P519" s="150"/>
      <c r="Q519" s="156">
        <f t="shared" si="49"/>
        <v>0</v>
      </c>
      <c r="R519" s="161">
        <f t="shared" si="46"/>
        <v>0</v>
      </c>
      <c r="S519" s="15">
        <f>SUMIF(Accounts!A$10:A$84,C519,Accounts!A$10:A$84)</f>
        <v>0</v>
      </c>
      <c r="T519" s="15">
        <f t="shared" si="48"/>
        <v>0</v>
      </c>
      <c r="U519" s="15">
        <f t="shared" si="45"/>
        <v>0</v>
      </c>
    </row>
    <row r="520" spans="1:21">
      <c r="A520" s="56"/>
      <c r="B520" s="3"/>
      <c r="C520" s="216"/>
      <c r="D520" s="102"/>
      <c r="E520" s="102"/>
      <c r="F520" s="103"/>
      <c r="G520" s="131"/>
      <c r="H520" s="2"/>
      <c r="I520" s="107">
        <f>IF(F520="",SUMIF(Accounts!$A$10:$A$84,C520,Accounts!$D$10:$D$84),0)</f>
        <v>0</v>
      </c>
      <c r="J520" s="30">
        <f>IF(H520&lt;&gt;"",ROUND(H520*(1-F520-I520),2),IF(SETUP!$C$10&lt;&gt;"Y",0,IF(SUMIF(Accounts!A$10:A$84,C520,Accounts!Q$10:Q$84)=1,0,ROUND((D520-E520)*(1-F520-I520)/SETUP!$C$13,2))))</f>
        <v>0</v>
      </c>
      <c r="K520" s="14" t="str">
        <f>IF(SUM(C520:H520)=0,"",IF(T520=0,LOOKUP(C520,Accounts!$A$10:$A$84,Accounts!$B$10:$B$84),"Error!  Invalid Account Number"))</f>
        <v/>
      </c>
      <c r="L520" s="30">
        <f t="shared" ref="L520:L583" si="50">D520-E520-J520-M520</f>
        <v>0</v>
      </c>
      <c r="M520" s="152">
        <f t="shared" si="47"/>
        <v>0</v>
      </c>
      <c r="N520" s="43"/>
      <c r="O520" s="92"/>
      <c r="P520" s="150"/>
      <c r="Q520" s="156">
        <f t="shared" si="49"/>
        <v>0</v>
      </c>
      <c r="R520" s="161">
        <f t="shared" si="46"/>
        <v>0</v>
      </c>
      <c r="S520" s="15">
        <f>SUMIF(Accounts!A$10:A$84,C520,Accounts!A$10:A$84)</f>
        <v>0</v>
      </c>
      <c r="T520" s="15">
        <f t="shared" si="48"/>
        <v>0</v>
      </c>
      <c r="U520" s="15">
        <f t="shared" ref="U520:U583" si="51">IF(OR(AND(D520-E520&lt;0,J520&gt;0),AND(D520-E520&gt;0,J520&lt;0)),1,0)</f>
        <v>0</v>
      </c>
    </row>
    <row r="521" spans="1:21">
      <c r="A521" s="56"/>
      <c r="B521" s="3"/>
      <c r="C521" s="216"/>
      <c r="D521" s="102"/>
      <c r="E521" s="102"/>
      <c r="F521" s="103"/>
      <c r="G521" s="131"/>
      <c r="H521" s="2"/>
      <c r="I521" s="107">
        <f>IF(F521="",SUMIF(Accounts!$A$10:$A$84,C521,Accounts!$D$10:$D$84),0)</f>
        <v>0</v>
      </c>
      <c r="J521" s="30">
        <f>IF(H521&lt;&gt;"",ROUND(H521*(1-F521-I521),2),IF(SETUP!$C$10&lt;&gt;"Y",0,IF(SUMIF(Accounts!A$10:A$84,C521,Accounts!Q$10:Q$84)=1,0,ROUND((D521-E521)*(1-F521-I521)/SETUP!$C$13,2))))</f>
        <v>0</v>
      </c>
      <c r="K521" s="14" t="str">
        <f>IF(SUM(C521:H521)=0,"",IF(T521=0,LOOKUP(C521,Accounts!$A$10:$A$84,Accounts!$B$10:$B$84),"Error!  Invalid Account Number"))</f>
        <v/>
      </c>
      <c r="L521" s="30">
        <f t="shared" si="50"/>
        <v>0</v>
      </c>
      <c r="M521" s="152">
        <f t="shared" si="47"/>
        <v>0</v>
      </c>
      <c r="N521" s="43"/>
      <c r="O521" s="92"/>
      <c r="P521" s="150"/>
      <c r="Q521" s="156">
        <f t="shared" si="49"/>
        <v>0</v>
      </c>
      <c r="R521" s="161">
        <f t="shared" ref="R521:R584" si="52">J521+Q521</f>
        <v>0</v>
      </c>
      <c r="S521" s="15">
        <f>SUMIF(Accounts!A$10:A$84,C521,Accounts!A$10:A$84)</f>
        <v>0</v>
      </c>
      <c r="T521" s="15">
        <f t="shared" si="48"/>
        <v>0</v>
      </c>
      <c r="U521" s="15">
        <f t="shared" si="51"/>
        <v>0</v>
      </c>
    </row>
    <row r="522" spans="1:21">
      <c r="A522" s="56"/>
      <c r="B522" s="3"/>
      <c r="C522" s="216"/>
      <c r="D522" s="102"/>
      <c r="E522" s="102"/>
      <c r="F522" s="103"/>
      <c r="G522" s="131"/>
      <c r="H522" s="2"/>
      <c r="I522" s="107">
        <f>IF(F522="",SUMIF(Accounts!$A$10:$A$84,C522,Accounts!$D$10:$D$84),0)</f>
        <v>0</v>
      </c>
      <c r="J522" s="30">
        <f>IF(H522&lt;&gt;"",ROUND(H522*(1-F522-I522),2),IF(SETUP!$C$10&lt;&gt;"Y",0,IF(SUMIF(Accounts!A$10:A$84,C522,Accounts!Q$10:Q$84)=1,0,ROUND((D522-E522)*(1-F522-I522)/SETUP!$C$13,2))))</f>
        <v>0</v>
      </c>
      <c r="K522" s="14" t="str">
        <f>IF(SUM(C522:H522)=0,"",IF(T522=0,LOOKUP(C522,Accounts!$A$10:$A$84,Accounts!$B$10:$B$84),"Error!  Invalid Account Number"))</f>
        <v/>
      </c>
      <c r="L522" s="30">
        <f t="shared" si="50"/>
        <v>0</v>
      </c>
      <c r="M522" s="152">
        <f t="shared" ref="M522:M585" si="53">ROUND((D522-E522)*(F522+I522),2)</f>
        <v>0</v>
      </c>
      <c r="N522" s="43"/>
      <c r="O522" s="92"/>
      <c r="P522" s="150"/>
      <c r="Q522" s="156">
        <f t="shared" si="49"/>
        <v>0</v>
      </c>
      <c r="R522" s="161">
        <f t="shared" si="52"/>
        <v>0</v>
      </c>
      <c r="S522" s="15">
        <f>SUMIF(Accounts!A$10:A$84,C522,Accounts!A$10:A$84)</f>
        <v>0</v>
      </c>
      <c r="T522" s="15">
        <f t="shared" ref="T522:T585" si="54">IF(AND(SUM(D522:H522)&lt;&gt;0,C522=0),1,IF(S522=C522,0,1))</f>
        <v>0</v>
      </c>
      <c r="U522" s="15">
        <f t="shared" si="51"/>
        <v>0</v>
      </c>
    </row>
    <row r="523" spans="1:21">
      <c r="A523" s="56"/>
      <c r="B523" s="3"/>
      <c r="C523" s="216"/>
      <c r="D523" s="102"/>
      <c r="E523" s="102"/>
      <c r="F523" s="103"/>
      <c r="G523" s="131"/>
      <c r="H523" s="2"/>
      <c r="I523" s="107">
        <f>IF(F523="",SUMIF(Accounts!$A$10:$A$84,C523,Accounts!$D$10:$D$84),0)</f>
        <v>0</v>
      </c>
      <c r="J523" s="30">
        <f>IF(H523&lt;&gt;"",ROUND(H523*(1-F523-I523),2),IF(SETUP!$C$10&lt;&gt;"Y",0,IF(SUMIF(Accounts!A$10:A$84,C523,Accounts!Q$10:Q$84)=1,0,ROUND((D523-E523)*(1-F523-I523)/SETUP!$C$13,2))))</f>
        <v>0</v>
      </c>
      <c r="K523" s="14" t="str">
        <f>IF(SUM(C523:H523)=0,"",IF(T523=0,LOOKUP(C523,Accounts!$A$10:$A$84,Accounts!$B$10:$B$84),"Error!  Invalid Account Number"))</f>
        <v/>
      </c>
      <c r="L523" s="30">
        <f t="shared" si="50"/>
        <v>0</v>
      </c>
      <c r="M523" s="152">
        <f t="shared" si="53"/>
        <v>0</v>
      </c>
      <c r="N523" s="43"/>
      <c r="O523" s="92"/>
      <c r="P523" s="150"/>
      <c r="Q523" s="156">
        <f t="shared" ref="Q523:Q586" si="55">IF(AND(C523&gt;=101,C523&lt;=120),-J523,0)</f>
        <v>0</v>
      </c>
      <c r="R523" s="161">
        <f t="shared" si="52"/>
        <v>0</v>
      </c>
      <c r="S523" s="15">
        <f>SUMIF(Accounts!A$10:A$84,C523,Accounts!A$10:A$84)</f>
        <v>0</v>
      </c>
      <c r="T523" s="15">
        <f t="shared" si="54"/>
        <v>0</v>
      </c>
      <c r="U523" s="15">
        <f t="shared" si="51"/>
        <v>0</v>
      </c>
    </row>
    <row r="524" spans="1:21">
      <c r="A524" s="56"/>
      <c r="B524" s="3"/>
      <c r="C524" s="216"/>
      <c r="D524" s="102"/>
      <c r="E524" s="102"/>
      <c r="F524" s="103"/>
      <c r="G524" s="131"/>
      <c r="H524" s="2"/>
      <c r="I524" s="107">
        <f>IF(F524="",SUMIF(Accounts!$A$10:$A$84,C524,Accounts!$D$10:$D$84),0)</f>
        <v>0</v>
      </c>
      <c r="J524" s="30">
        <f>IF(H524&lt;&gt;"",ROUND(H524*(1-F524-I524),2),IF(SETUP!$C$10&lt;&gt;"Y",0,IF(SUMIF(Accounts!A$10:A$84,C524,Accounts!Q$10:Q$84)=1,0,ROUND((D524-E524)*(1-F524-I524)/SETUP!$C$13,2))))</f>
        <v>0</v>
      </c>
      <c r="K524" s="14" t="str">
        <f>IF(SUM(C524:H524)=0,"",IF(T524=0,LOOKUP(C524,Accounts!$A$10:$A$84,Accounts!$B$10:$B$84),"Error!  Invalid Account Number"))</f>
        <v/>
      </c>
      <c r="L524" s="30">
        <f t="shared" si="50"/>
        <v>0</v>
      </c>
      <c r="M524" s="152">
        <f t="shared" si="53"/>
        <v>0</v>
      </c>
      <c r="N524" s="43"/>
      <c r="O524" s="92"/>
      <c r="P524" s="150"/>
      <c r="Q524" s="156">
        <f t="shared" si="55"/>
        <v>0</v>
      </c>
      <c r="R524" s="161">
        <f t="shared" si="52"/>
        <v>0</v>
      </c>
      <c r="S524" s="15">
        <f>SUMIF(Accounts!A$10:A$84,C524,Accounts!A$10:A$84)</f>
        <v>0</v>
      </c>
      <c r="T524" s="15">
        <f t="shared" si="54"/>
        <v>0</v>
      </c>
      <c r="U524" s="15">
        <f t="shared" si="51"/>
        <v>0</v>
      </c>
    </row>
    <row r="525" spans="1:21">
      <c r="A525" s="56"/>
      <c r="B525" s="3"/>
      <c r="C525" s="216"/>
      <c r="D525" s="102"/>
      <c r="E525" s="102"/>
      <c r="F525" s="103"/>
      <c r="G525" s="131"/>
      <c r="H525" s="2"/>
      <c r="I525" s="107">
        <f>IF(F525="",SUMIF(Accounts!$A$10:$A$84,C525,Accounts!$D$10:$D$84),0)</f>
        <v>0</v>
      </c>
      <c r="J525" s="30">
        <f>IF(H525&lt;&gt;"",ROUND(H525*(1-F525-I525),2),IF(SETUP!$C$10&lt;&gt;"Y",0,IF(SUMIF(Accounts!A$10:A$84,C525,Accounts!Q$10:Q$84)=1,0,ROUND((D525-E525)*(1-F525-I525)/SETUP!$C$13,2))))</f>
        <v>0</v>
      </c>
      <c r="K525" s="14" t="str">
        <f>IF(SUM(C525:H525)=0,"",IF(T525=0,LOOKUP(C525,Accounts!$A$10:$A$84,Accounts!$B$10:$B$84),"Error!  Invalid Account Number"))</f>
        <v/>
      </c>
      <c r="L525" s="30">
        <f t="shared" si="50"/>
        <v>0</v>
      </c>
      <c r="M525" s="152">
        <f t="shared" si="53"/>
        <v>0</v>
      </c>
      <c r="N525" s="43"/>
      <c r="O525" s="92"/>
      <c r="P525" s="150"/>
      <c r="Q525" s="156">
        <f t="shared" si="55"/>
        <v>0</v>
      </c>
      <c r="R525" s="161">
        <f t="shared" si="52"/>
        <v>0</v>
      </c>
      <c r="S525" s="15">
        <f>SUMIF(Accounts!A$10:A$84,C525,Accounts!A$10:A$84)</f>
        <v>0</v>
      </c>
      <c r="T525" s="15">
        <f t="shared" si="54"/>
        <v>0</v>
      </c>
      <c r="U525" s="15">
        <f t="shared" si="51"/>
        <v>0</v>
      </c>
    </row>
    <row r="526" spans="1:21">
      <c r="A526" s="56"/>
      <c r="B526" s="3"/>
      <c r="C526" s="216"/>
      <c r="D526" s="102"/>
      <c r="E526" s="102"/>
      <c r="F526" s="103"/>
      <c r="G526" s="131"/>
      <c r="H526" s="2"/>
      <c r="I526" s="107">
        <f>IF(F526="",SUMIF(Accounts!$A$10:$A$84,C526,Accounts!$D$10:$D$84),0)</f>
        <v>0</v>
      </c>
      <c r="J526" s="30">
        <f>IF(H526&lt;&gt;"",ROUND(H526*(1-F526-I526),2),IF(SETUP!$C$10&lt;&gt;"Y",0,IF(SUMIF(Accounts!A$10:A$84,C526,Accounts!Q$10:Q$84)=1,0,ROUND((D526-E526)*(1-F526-I526)/SETUP!$C$13,2))))</f>
        <v>0</v>
      </c>
      <c r="K526" s="14" t="str">
        <f>IF(SUM(C526:H526)=0,"",IF(T526=0,LOOKUP(C526,Accounts!$A$10:$A$84,Accounts!$B$10:$B$84),"Error!  Invalid Account Number"))</f>
        <v/>
      </c>
      <c r="L526" s="30">
        <f t="shared" si="50"/>
        <v>0</v>
      </c>
      <c r="M526" s="152">
        <f t="shared" si="53"/>
        <v>0</v>
      </c>
      <c r="N526" s="43"/>
      <c r="O526" s="92"/>
      <c r="P526" s="150"/>
      <c r="Q526" s="156">
        <f t="shared" si="55"/>
        <v>0</v>
      </c>
      <c r="R526" s="161">
        <f t="shared" si="52"/>
        <v>0</v>
      </c>
      <c r="S526" s="15">
        <f>SUMIF(Accounts!A$10:A$84,C526,Accounts!A$10:A$84)</f>
        <v>0</v>
      </c>
      <c r="T526" s="15">
        <f t="shared" si="54"/>
        <v>0</v>
      </c>
      <c r="U526" s="15">
        <f t="shared" si="51"/>
        <v>0</v>
      </c>
    </row>
    <row r="527" spans="1:21">
      <c r="A527" s="56"/>
      <c r="B527" s="3"/>
      <c r="C527" s="216"/>
      <c r="D527" s="102"/>
      <c r="E527" s="102"/>
      <c r="F527" s="103"/>
      <c r="G527" s="131"/>
      <c r="H527" s="2"/>
      <c r="I527" s="107">
        <f>IF(F527="",SUMIF(Accounts!$A$10:$A$84,C527,Accounts!$D$10:$D$84),0)</f>
        <v>0</v>
      </c>
      <c r="J527" s="30">
        <f>IF(H527&lt;&gt;"",ROUND(H527*(1-F527-I527),2),IF(SETUP!$C$10&lt;&gt;"Y",0,IF(SUMIF(Accounts!A$10:A$84,C527,Accounts!Q$10:Q$84)=1,0,ROUND((D527-E527)*(1-F527-I527)/SETUP!$C$13,2))))</f>
        <v>0</v>
      </c>
      <c r="K527" s="14" t="str">
        <f>IF(SUM(C527:H527)=0,"",IF(T527=0,LOOKUP(C527,Accounts!$A$10:$A$84,Accounts!$B$10:$B$84),"Error!  Invalid Account Number"))</f>
        <v/>
      </c>
      <c r="L527" s="30">
        <f t="shared" si="50"/>
        <v>0</v>
      </c>
      <c r="M527" s="152">
        <f t="shared" si="53"/>
        <v>0</v>
      </c>
      <c r="N527" s="43"/>
      <c r="O527" s="92"/>
      <c r="P527" s="150"/>
      <c r="Q527" s="156">
        <f t="shared" si="55"/>
        <v>0</v>
      </c>
      <c r="R527" s="161">
        <f t="shared" si="52"/>
        <v>0</v>
      </c>
      <c r="S527" s="15">
        <f>SUMIF(Accounts!A$10:A$84,C527,Accounts!A$10:A$84)</f>
        <v>0</v>
      </c>
      <c r="T527" s="15">
        <f t="shared" si="54"/>
        <v>0</v>
      </c>
      <c r="U527" s="15">
        <f t="shared" si="51"/>
        <v>0</v>
      </c>
    </row>
    <row r="528" spans="1:21">
      <c r="A528" s="56"/>
      <c r="B528" s="3"/>
      <c r="C528" s="216"/>
      <c r="D528" s="102"/>
      <c r="E528" s="102"/>
      <c r="F528" s="103"/>
      <c r="G528" s="131"/>
      <c r="H528" s="2"/>
      <c r="I528" s="107">
        <f>IF(F528="",SUMIF(Accounts!$A$10:$A$84,C528,Accounts!$D$10:$D$84),0)</f>
        <v>0</v>
      </c>
      <c r="J528" s="30">
        <f>IF(H528&lt;&gt;"",ROUND(H528*(1-F528-I528),2),IF(SETUP!$C$10&lt;&gt;"Y",0,IF(SUMIF(Accounts!A$10:A$84,C528,Accounts!Q$10:Q$84)=1,0,ROUND((D528-E528)*(1-F528-I528)/SETUP!$C$13,2))))</f>
        <v>0</v>
      </c>
      <c r="K528" s="14" t="str">
        <f>IF(SUM(C528:H528)=0,"",IF(T528=0,LOOKUP(C528,Accounts!$A$10:$A$84,Accounts!$B$10:$B$84),"Error!  Invalid Account Number"))</f>
        <v/>
      </c>
      <c r="L528" s="30">
        <f t="shared" si="50"/>
        <v>0</v>
      </c>
      <c r="M528" s="152">
        <f t="shared" si="53"/>
        <v>0</v>
      </c>
      <c r="N528" s="43"/>
      <c r="O528" s="92"/>
      <c r="P528" s="150"/>
      <c r="Q528" s="156">
        <f t="shared" si="55"/>
        <v>0</v>
      </c>
      <c r="R528" s="161">
        <f t="shared" si="52"/>
        <v>0</v>
      </c>
      <c r="S528" s="15">
        <f>SUMIF(Accounts!A$10:A$84,C528,Accounts!A$10:A$84)</f>
        <v>0</v>
      </c>
      <c r="T528" s="15">
        <f t="shared" si="54"/>
        <v>0</v>
      </c>
      <c r="U528" s="15">
        <f t="shared" si="51"/>
        <v>0</v>
      </c>
    </row>
    <row r="529" spans="1:21">
      <c r="A529" s="56"/>
      <c r="B529" s="3"/>
      <c r="C529" s="216"/>
      <c r="D529" s="102"/>
      <c r="E529" s="102"/>
      <c r="F529" s="103"/>
      <c r="G529" s="131"/>
      <c r="H529" s="2"/>
      <c r="I529" s="107">
        <f>IF(F529="",SUMIF(Accounts!$A$10:$A$84,C529,Accounts!$D$10:$D$84),0)</f>
        <v>0</v>
      </c>
      <c r="J529" s="30">
        <f>IF(H529&lt;&gt;"",ROUND(H529*(1-F529-I529),2),IF(SETUP!$C$10&lt;&gt;"Y",0,IF(SUMIF(Accounts!A$10:A$84,C529,Accounts!Q$10:Q$84)=1,0,ROUND((D529-E529)*(1-F529-I529)/SETUP!$C$13,2))))</f>
        <v>0</v>
      </c>
      <c r="K529" s="14" t="str">
        <f>IF(SUM(C529:H529)=0,"",IF(T529=0,LOOKUP(C529,Accounts!$A$10:$A$84,Accounts!$B$10:$B$84),"Error!  Invalid Account Number"))</f>
        <v/>
      </c>
      <c r="L529" s="30">
        <f t="shared" si="50"/>
        <v>0</v>
      </c>
      <c r="M529" s="152">
        <f t="shared" si="53"/>
        <v>0</v>
      </c>
      <c r="N529" s="43"/>
      <c r="O529" s="92"/>
      <c r="P529" s="150"/>
      <c r="Q529" s="156">
        <f t="shared" si="55"/>
        <v>0</v>
      </c>
      <c r="R529" s="161">
        <f t="shared" si="52"/>
        <v>0</v>
      </c>
      <c r="S529" s="15">
        <f>SUMIF(Accounts!A$10:A$84,C529,Accounts!A$10:A$84)</f>
        <v>0</v>
      </c>
      <c r="T529" s="15">
        <f t="shared" si="54"/>
        <v>0</v>
      </c>
      <c r="U529" s="15">
        <f t="shared" si="51"/>
        <v>0</v>
      </c>
    </row>
    <row r="530" spans="1:21">
      <c r="A530" s="56"/>
      <c r="B530" s="3"/>
      <c r="C530" s="216"/>
      <c r="D530" s="102"/>
      <c r="E530" s="102"/>
      <c r="F530" s="103"/>
      <c r="G530" s="131"/>
      <c r="H530" s="2"/>
      <c r="I530" s="107">
        <f>IF(F530="",SUMIF(Accounts!$A$10:$A$84,C530,Accounts!$D$10:$D$84),0)</f>
        <v>0</v>
      </c>
      <c r="J530" s="30">
        <f>IF(H530&lt;&gt;"",ROUND(H530*(1-F530-I530),2),IF(SETUP!$C$10&lt;&gt;"Y",0,IF(SUMIF(Accounts!A$10:A$84,C530,Accounts!Q$10:Q$84)=1,0,ROUND((D530-E530)*(1-F530-I530)/SETUP!$C$13,2))))</f>
        <v>0</v>
      </c>
      <c r="K530" s="14" t="str">
        <f>IF(SUM(C530:H530)=0,"",IF(T530=0,LOOKUP(C530,Accounts!$A$10:$A$84,Accounts!$B$10:$B$84),"Error!  Invalid Account Number"))</f>
        <v/>
      </c>
      <c r="L530" s="30">
        <f t="shared" si="50"/>
        <v>0</v>
      </c>
      <c r="M530" s="152">
        <f t="shared" si="53"/>
        <v>0</v>
      </c>
      <c r="N530" s="43"/>
      <c r="O530" s="92"/>
      <c r="P530" s="150"/>
      <c r="Q530" s="156">
        <f t="shared" si="55"/>
        <v>0</v>
      </c>
      <c r="R530" s="161">
        <f t="shared" si="52"/>
        <v>0</v>
      </c>
      <c r="S530" s="15">
        <f>SUMIF(Accounts!A$10:A$84,C530,Accounts!A$10:A$84)</f>
        <v>0</v>
      </c>
      <c r="T530" s="15">
        <f t="shared" si="54"/>
        <v>0</v>
      </c>
      <c r="U530" s="15">
        <f t="shared" si="51"/>
        <v>0</v>
      </c>
    </row>
    <row r="531" spans="1:21">
      <c r="A531" s="56"/>
      <c r="B531" s="3"/>
      <c r="C531" s="216"/>
      <c r="D531" s="102"/>
      <c r="E531" s="102"/>
      <c r="F531" s="103"/>
      <c r="G531" s="131"/>
      <c r="H531" s="2"/>
      <c r="I531" s="107">
        <f>IF(F531="",SUMIF(Accounts!$A$10:$A$84,C531,Accounts!$D$10:$D$84),0)</f>
        <v>0</v>
      </c>
      <c r="J531" s="30">
        <f>IF(H531&lt;&gt;"",ROUND(H531*(1-F531-I531),2),IF(SETUP!$C$10&lt;&gt;"Y",0,IF(SUMIF(Accounts!A$10:A$84,C531,Accounts!Q$10:Q$84)=1,0,ROUND((D531-E531)*(1-F531-I531)/SETUP!$C$13,2))))</f>
        <v>0</v>
      </c>
      <c r="K531" s="14" t="str">
        <f>IF(SUM(C531:H531)=0,"",IF(T531=0,LOOKUP(C531,Accounts!$A$10:$A$84,Accounts!$B$10:$B$84),"Error!  Invalid Account Number"))</f>
        <v/>
      </c>
      <c r="L531" s="30">
        <f t="shared" si="50"/>
        <v>0</v>
      </c>
      <c r="M531" s="152">
        <f t="shared" si="53"/>
        <v>0</v>
      </c>
      <c r="N531" s="43"/>
      <c r="O531" s="92"/>
      <c r="P531" s="150"/>
      <c r="Q531" s="156">
        <f t="shared" si="55"/>
        <v>0</v>
      </c>
      <c r="R531" s="161">
        <f t="shared" si="52"/>
        <v>0</v>
      </c>
      <c r="S531" s="15">
        <f>SUMIF(Accounts!A$10:A$84,C531,Accounts!A$10:A$84)</f>
        <v>0</v>
      </c>
      <c r="T531" s="15">
        <f t="shared" si="54"/>
        <v>0</v>
      </c>
      <c r="U531" s="15">
        <f t="shared" si="51"/>
        <v>0</v>
      </c>
    </row>
    <row r="532" spans="1:21">
      <c r="A532" s="56"/>
      <c r="B532" s="3"/>
      <c r="C532" s="216"/>
      <c r="D532" s="102"/>
      <c r="E532" s="102"/>
      <c r="F532" s="103"/>
      <c r="G532" s="131"/>
      <c r="H532" s="2"/>
      <c r="I532" s="107">
        <f>IF(F532="",SUMIF(Accounts!$A$10:$A$84,C532,Accounts!$D$10:$D$84),0)</f>
        <v>0</v>
      </c>
      <c r="J532" s="30">
        <f>IF(H532&lt;&gt;"",ROUND(H532*(1-F532-I532),2),IF(SETUP!$C$10&lt;&gt;"Y",0,IF(SUMIF(Accounts!A$10:A$84,C532,Accounts!Q$10:Q$84)=1,0,ROUND((D532-E532)*(1-F532-I532)/SETUP!$C$13,2))))</f>
        <v>0</v>
      </c>
      <c r="K532" s="14" t="str">
        <f>IF(SUM(C532:H532)=0,"",IF(T532=0,LOOKUP(C532,Accounts!$A$10:$A$84,Accounts!$B$10:$B$84),"Error!  Invalid Account Number"))</f>
        <v/>
      </c>
      <c r="L532" s="30">
        <f t="shared" si="50"/>
        <v>0</v>
      </c>
      <c r="M532" s="152">
        <f t="shared" si="53"/>
        <v>0</v>
      </c>
      <c r="N532" s="43"/>
      <c r="O532" s="92"/>
      <c r="P532" s="150"/>
      <c r="Q532" s="156">
        <f t="shared" si="55"/>
        <v>0</v>
      </c>
      <c r="R532" s="161">
        <f t="shared" si="52"/>
        <v>0</v>
      </c>
      <c r="S532" s="15">
        <f>SUMIF(Accounts!A$10:A$84,C532,Accounts!A$10:A$84)</f>
        <v>0</v>
      </c>
      <c r="T532" s="15">
        <f t="shared" si="54"/>
        <v>0</v>
      </c>
      <c r="U532" s="15">
        <f t="shared" si="51"/>
        <v>0</v>
      </c>
    </row>
    <row r="533" spans="1:21">
      <c r="A533" s="56"/>
      <c r="B533" s="3"/>
      <c r="C533" s="216"/>
      <c r="D533" s="102"/>
      <c r="E533" s="102"/>
      <c r="F533" s="103"/>
      <c r="G533" s="131"/>
      <c r="H533" s="2"/>
      <c r="I533" s="107">
        <f>IF(F533="",SUMIF(Accounts!$A$10:$A$84,C533,Accounts!$D$10:$D$84),0)</f>
        <v>0</v>
      </c>
      <c r="J533" s="30">
        <f>IF(H533&lt;&gt;"",ROUND(H533*(1-F533-I533),2),IF(SETUP!$C$10&lt;&gt;"Y",0,IF(SUMIF(Accounts!A$10:A$84,C533,Accounts!Q$10:Q$84)=1,0,ROUND((D533-E533)*(1-F533-I533)/SETUP!$C$13,2))))</f>
        <v>0</v>
      </c>
      <c r="K533" s="14" t="str">
        <f>IF(SUM(C533:H533)=0,"",IF(T533=0,LOOKUP(C533,Accounts!$A$10:$A$84,Accounts!$B$10:$B$84),"Error!  Invalid Account Number"))</f>
        <v/>
      </c>
      <c r="L533" s="30">
        <f t="shared" si="50"/>
        <v>0</v>
      </c>
      <c r="M533" s="152">
        <f t="shared" si="53"/>
        <v>0</v>
      </c>
      <c r="N533" s="43"/>
      <c r="O533" s="92"/>
      <c r="P533" s="150"/>
      <c r="Q533" s="156">
        <f t="shared" si="55"/>
        <v>0</v>
      </c>
      <c r="R533" s="161">
        <f t="shared" si="52"/>
        <v>0</v>
      </c>
      <c r="S533" s="15">
        <f>SUMIF(Accounts!A$10:A$84,C533,Accounts!A$10:A$84)</f>
        <v>0</v>
      </c>
      <c r="T533" s="15">
        <f t="shared" si="54"/>
        <v>0</v>
      </c>
      <c r="U533" s="15">
        <f t="shared" si="51"/>
        <v>0</v>
      </c>
    </row>
    <row r="534" spans="1:21">
      <c r="A534" s="56"/>
      <c r="B534" s="3"/>
      <c r="C534" s="216"/>
      <c r="D534" s="102"/>
      <c r="E534" s="102"/>
      <c r="F534" s="103"/>
      <c r="G534" s="131"/>
      <c r="H534" s="2"/>
      <c r="I534" s="107">
        <f>IF(F534="",SUMIF(Accounts!$A$10:$A$84,C534,Accounts!$D$10:$D$84),0)</f>
        <v>0</v>
      </c>
      <c r="J534" s="30">
        <f>IF(H534&lt;&gt;"",ROUND(H534*(1-F534-I534),2),IF(SETUP!$C$10&lt;&gt;"Y",0,IF(SUMIF(Accounts!A$10:A$84,C534,Accounts!Q$10:Q$84)=1,0,ROUND((D534-E534)*(1-F534-I534)/SETUP!$C$13,2))))</f>
        <v>0</v>
      </c>
      <c r="K534" s="14" t="str">
        <f>IF(SUM(C534:H534)=0,"",IF(T534=0,LOOKUP(C534,Accounts!$A$10:$A$84,Accounts!$B$10:$B$84),"Error!  Invalid Account Number"))</f>
        <v/>
      </c>
      <c r="L534" s="30">
        <f t="shared" si="50"/>
        <v>0</v>
      </c>
      <c r="M534" s="152">
        <f t="shared" si="53"/>
        <v>0</v>
      </c>
      <c r="N534" s="43"/>
      <c r="O534" s="92"/>
      <c r="P534" s="150"/>
      <c r="Q534" s="156">
        <f t="shared" si="55"/>
        <v>0</v>
      </c>
      <c r="R534" s="161">
        <f t="shared" si="52"/>
        <v>0</v>
      </c>
      <c r="S534" s="15">
        <f>SUMIF(Accounts!A$10:A$84,C534,Accounts!A$10:A$84)</f>
        <v>0</v>
      </c>
      <c r="T534" s="15">
        <f t="shared" si="54"/>
        <v>0</v>
      </c>
      <c r="U534" s="15">
        <f t="shared" si="51"/>
        <v>0</v>
      </c>
    </row>
    <row r="535" spans="1:21">
      <c r="A535" s="56"/>
      <c r="B535" s="3"/>
      <c r="C535" s="216"/>
      <c r="D535" s="102"/>
      <c r="E535" s="102"/>
      <c r="F535" s="103"/>
      <c r="G535" s="131"/>
      <c r="H535" s="2"/>
      <c r="I535" s="107">
        <f>IF(F535="",SUMIF(Accounts!$A$10:$A$84,C535,Accounts!$D$10:$D$84),0)</f>
        <v>0</v>
      </c>
      <c r="J535" s="30">
        <f>IF(H535&lt;&gt;"",ROUND(H535*(1-F535-I535),2),IF(SETUP!$C$10&lt;&gt;"Y",0,IF(SUMIF(Accounts!A$10:A$84,C535,Accounts!Q$10:Q$84)=1,0,ROUND((D535-E535)*(1-F535-I535)/SETUP!$C$13,2))))</f>
        <v>0</v>
      </c>
      <c r="K535" s="14" t="str">
        <f>IF(SUM(C535:H535)=0,"",IF(T535=0,LOOKUP(C535,Accounts!$A$10:$A$84,Accounts!$B$10:$B$84),"Error!  Invalid Account Number"))</f>
        <v/>
      </c>
      <c r="L535" s="30">
        <f t="shared" si="50"/>
        <v>0</v>
      </c>
      <c r="M535" s="152">
        <f t="shared" si="53"/>
        <v>0</v>
      </c>
      <c r="N535" s="43"/>
      <c r="O535" s="92"/>
      <c r="P535" s="150"/>
      <c r="Q535" s="156">
        <f t="shared" si="55"/>
        <v>0</v>
      </c>
      <c r="R535" s="161">
        <f t="shared" si="52"/>
        <v>0</v>
      </c>
      <c r="S535" s="15">
        <f>SUMIF(Accounts!A$10:A$84,C535,Accounts!A$10:A$84)</f>
        <v>0</v>
      </c>
      <c r="T535" s="15">
        <f t="shared" si="54"/>
        <v>0</v>
      </c>
      <c r="U535" s="15">
        <f t="shared" si="51"/>
        <v>0</v>
      </c>
    </row>
    <row r="536" spans="1:21">
      <c r="A536" s="56"/>
      <c r="B536" s="3"/>
      <c r="C536" s="216"/>
      <c r="D536" s="102"/>
      <c r="E536" s="102"/>
      <c r="F536" s="103"/>
      <c r="G536" s="131"/>
      <c r="H536" s="2"/>
      <c r="I536" s="107">
        <f>IF(F536="",SUMIF(Accounts!$A$10:$A$84,C536,Accounts!$D$10:$D$84),0)</f>
        <v>0</v>
      </c>
      <c r="J536" s="30">
        <f>IF(H536&lt;&gt;"",ROUND(H536*(1-F536-I536),2),IF(SETUP!$C$10&lt;&gt;"Y",0,IF(SUMIF(Accounts!A$10:A$84,C536,Accounts!Q$10:Q$84)=1,0,ROUND((D536-E536)*(1-F536-I536)/SETUP!$C$13,2))))</f>
        <v>0</v>
      </c>
      <c r="K536" s="14" t="str">
        <f>IF(SUM(C536:H536)=0,"",IF(T536=0,LOOKUP(C536,Accounts!$A$10:$A$84,Accounts!$B$10:$B$84),"Error!  Invalid Account Number"))</f>
        <v/>
      </c>
      <c r="L536" s="30">
        <f t="shared" si="50"/>
        <v>0</v>
      </c>
      <c r="M536" s="152">
        <f t="shared" si="53"/>
        <v>0</v>
      </c>
      <c r="N536" s="43"/>
      <c r="O536" s="92"/>
      <c r="P536" s="150"/>
      <c r="Q536" s="156">
        <f t="shared" si="55"/>
        <v>0</v>
      </c>
      <c r="R536" s="161">
        <f t="shared" si="52"/>
        <v>0</v>
      </c>
      <c r="S536" s="15">
        <f>SUMIF(Accounts!A$10:A$84,C536,Accounts!A$10:A$84)</f>
        <v>0</v>
      </c>
      <c r="T536" s="15">
        <f t="shared" si="54"/>
        <v>0</v>
      </c>
      <c r="U536" s="15">
        <f t="shared" si="51"/>
        <v>0</v>
      </c>
    </row>
    <row r="537" spans="1:21">
      <c r="A537" s="56"/>
      <c r="B537" s="3"/>
      <c r="C537" s="216"/>
      <c r="D537" s="102"/>
      <c r="E537" s="102"/>
      <c r="F537" s="103"/>
      <c r="G537" s="131"/>
      <c r="H537" s="2"/>
      <c r="I537" s="107">
        <f>IF(F537="",SUMIF(Accounts!$A$10:$A$84,C537,Accounts!$D$10:$D$84),0)</f>
        <v>0</v>
      </c>
      <c r="J537" s="30">
        <f>IF(H537&lt;&gt;"",ROUND(H537*(1-F537-I537),2),IF(SETUP!$C$10&lt;&gt;"Y",0,IF(SUMIF(Accounts!A$10:A$84,C537,Accounts!Q$10:Q$84)=1,0,ROUND((D537-E537)*(1-F537-I537)/SETUP!$C$13,2))))</f>
        <v>0</v>
      </c>
      <c r="K537" s="14" t="str">
        <f>IF(SUM(C537:H537)=0,"",IF(T537=0,LOOKUP(C537,Accounts!$A$10:$A$84,Accounts!$B$10:$B$84),"Error!  Invalid Account Number"))</f>
        <v/>
      </c>
      <c r="L537" s="30">
        <f t="shared" si="50"/>
        <v>0</v>
      </c>
      <c r="M537" s="152">
        <f t="shared" si="53"/>
        <v>0</v>
      </c>
      <c r="N537" s="43"/>
      <c r="O537" s="92"/>
      <c r="P537" s="150"/>
      <c r="Q537" s="156">
        <f t="shared" si="55"/>
        <v>0</v>
      </c>
      <c r="R537" s="161">
        <f t="shared" si="52"/>
        <v>0</v>
      </c>
      <c r="S537" s="15">
        <f>SUMIF(Accounts!A$10:A$84,C537,Accounts!A$10:A$84)</f>
        <v>0</v>
      </c>
      <c r="T537" s="15">
        <f t="shared" si="54"/>
        <v>0</v>
      </c>
      <c r="U537" s="15">
        <f t="shared" si="51"/>
        <v>0</v>
      </c>
    </row>
    <row r="538" spans="1:21">
      <c r="A538" s="56"/>
      <c r="B538" s="3"/>
      <c r="C538" s="216"/>
      <c r="D538" s="102"/>
      <c r="E538" s="102"/>
      <c r="F538" s="103"/>
      <c r="G538" s="131"/>
      <c r="H538" s="2"/>
      <c r="I538" s="107">
        <f>IF(F538="",SUMIF(Accounts!$A$10:$A$84,C538,Accounts!$D$10:$D$84),0)</f>
        <v>0</v>
      </c>
      <c r="J538" s="30">
        <f>IF(H538&lt;&gt;"",ROUND(H538*(1-F538-I538),2),IF(SETUP!$C$10&lt;&gt;"Y",0,IF(SUMIF(Accounts!A$10:A$84,C538,Accounts!Q$10:Q$84)=1,0,ROUND((D538-E538)*(1-F538-I538)/SETUP!$C$13,2))))</f>
        <v>0</v>
      </c>
      <c r="K538" s="14" t="str">
        <f>IF(SUM(C538:H538)=0,"",IF(T538=0,LOOKUP(C538,Accounts!$A$10:$A$84,Accounts!$B$10:$B$84),"Error!  Invalid Account Number"))</f>
        <v/>
      </c>
      <c r="L538" s="30">
        <f t="shared" si="50"/>
        <v>0</v>
      </c>
      <c r="M538" s="152">
        <f t="shared" si="53"/>
        <v>0</v>
      </c>
      <c r="N538" s="43"/>
      <c r="O538" s="92"/>
      <c r="P538" s="150"/>
      <c r="Q538" s="156">
        <f t="shared" si="55"/>
        <v>0</v>
      </c>
      <c r="R538" s="161">
        <f t="shared" si="52"/>
        <v>0</v>
      </c>
      <c r="S538" s="15">
        <f>SUMIF(Accounts!A$10:A$84,C538,Accounts!A$10:A$84)</f>
        <v>0</v>
      </c>
      <c r="T538" s="15">
        <f t="shared" si="54"/>
        <v>0</v>
      </c>
      <c r="U538" s="15">
        <f t="shared" si="51"/>
        <v>0</v>
      </c>
    </row>
    <row r="539" spans="1:21">
      <c r="A539" s="56"/>
      <c r="B539" s="3"/>
      <c r="C539" s="216"/>
      <c r="D539" s="102"/>
      <c r="E539" s="102"/>
      <c r="F539" s="103"/>
      <c r="G539" s="131"/>
      <c r="H539" s="2"/>
      <c r="I539" s="107">
        <f>IF(F539="",SUMIF(Accounts!$A$10:$A$84,C539,Accounts!$D$10:$D$84),0)</f>
        <v>0</v>
      </c>
      <c r="J539" s="30">
        <f>IF(H539&lt;&gt;"",ROUND(H539*(1-F539-I539),2),IF(SETUP!$C$10&lt;&gt;"Y",0,IF(SUMIF(Accounts!A$10:A$84,C539,Accounts!Q$10:Q$84)=1,0,ROUND((D539-E539)*(1-F539-I539)/SETUP!$C$13,2))))</f>
        <v>0</v>
      </c>
      <c r="K539" s="14" t="str">
        <f>IF(SUM(C539:H539)=0,"",IF(T539=0,LOOKUP(C539,Accounts!$A$10:$A$84,Accounts!$B$10:$B$84),"Error!  Invalid Account Number"))</f>
        <v/>
      </c>
      <c r="L539" s="30">
        <f t="shared" si="50"/>
        <v>0</v>
      </c>
      <c r="M539" s="152">
        <f t="shared" si="53"/>
        <v>0</v>
      </c>
      <c r="N539" s="43"/>
      <c r="O539" s="92"/>
      <c r="P539" s="150"/>
      <c r="Q539" s="156">
        <f t="shared" si="55"/>
        <v>0</v>
      </c>
      <c r="R539" s="161">
        <f t="shared" si="52"/>
        <v>0</v>
      </c>
      <c r="S539" s="15">
        <f>SUMIF(Accounts!A$10:A$84,C539,Accounts!A$10:A$84)</f>
        <v>0</v>
      </c>
      <c r="T539" s="15">
        <f t="shared" si="54"/>
        <v>0</v>
      </c>
      <c r="U539" s="15">
        <f t="shared" si="51"/>
        <v>0</v>
      </c>
    </row>
    <row r="540" spans="1:21">
      <c r="A540" s="56"/>
      <c r="B540" s="3"/>
      <c r="C540" s="216"/>
      <c r="D540" s="102"/>
      <c r="E540" s="102"/>
      <c r="F540" s="103"/>
      <c r="G540" s="131"/>
      <c r="H540" s="2"/>
      <c r="I540" s="107">
        <f>IF(F540="",SUMIF(Accounts!$A$10:$A$84,C540,Accounts!$D$10:$D$84),0)</f>
        <v>0</v>
      </c>
      <c r="J540" s="30">
        <f>IF(H540&lt;&gt;"",ROUND(H540*(1-F540-I540),2),IF(SETUP!$C$10&lt;&gt;"Y",0,IF(SUMIF(Accounts!A$10:A$84,C540,Accounts!Q$10:Q$84)=1,0,ROUND((D540-E540)*(1-F540-I540)/SETUP!$C$13,2))))</f>
        <v>0</v>
      </c>
      <c r="K540" s="14" t="str">
        <f>IF(SUM(C540:H540)=0,"",IF(T540=0,LOOKUP(C540,Accounts!$A$10:$A$84,Accounts!$B$10:$B$84),"Error!  Invalid Account Number"))</f>
        <v/>
      </c>
      <c r="L540" s="30">
        <f t="shared" si="50"/>
        <v>0</v>
      </c>
      <c r="M540" s="152">
        <f t="shared" si="53"/>
        <v>0</v>
      </c>
      <c r="N540" s="43"/>
      <c r="O540" s="92"/>
      <c r="P540" s="150"/>
      <c r="Q540" s="156">
        <f t="shared" si="55"/>
        <v>0</v>
      </c>
      <c r="R540" s="161">
        <f t="shared" si="52"/>
        <v>0</v>
      </c>
      <c r="S540" s="15">
        <f>SUMIF(Accounts!A$10:A$84,C540,Accounts!A$10:A$84)</f>
        <v>0</v>
      </c>
      <c r="T540" s="15">
        <f t="shared" si="54"/>
        <v>0</v>
      </c>
      <c r="U540" s="15">
        <f t="shared" si="51"/>
        <v>0</v>
      </c>
    </row>
    <row r="541" spans="1:21">
      <c r="A541" s="56"/>
      <c r="B541" s="3"/>
      <c r="C541" s="216"/>
      <c r="D541" s="102"/>
      <c r="E541" s="102"/>
      <c r="F541" s="103"/>
      <c r="G541" s="131"/>
      <c r="H541" s="2"/>
      <c r="I541" s="107">
        <f>IF(F541="",SUMIF(Accounts!$A$10:$A$84,C541,Accounts!$D$10:$D$84),0)</f>
        <v>0</v>
      </c>
      <c r="J541" s="30">
        <f>IF(H541&lt;&gt;"",ROUND(H541*(1-F541-I541),2),IF(SETUP!$C$10&lt;&gt;"Y",0,IF(SUMIF(Accounts!A$10:A$84,C541,Accounts!Q$10:Q$84)=1,0,ROUND((D541-E541)*(1-F541-I541)/SETUP!$C$13,2))))</f>
        <v>0</v>
      </c>
      <c r="K541" s="14" t="str">
        <f>IF(SUM(C541:H541)=0,"",IF(T541=0,LOOKUP(C541,Accounts!$A$10:$A$84,Accounts!$B$10:$B$84),"Error!  Invalid Account Number"))</f>
        <v/>
      </c>
      <c r="L541" s="30">
        <f t="shared" si="50"/>
        <v>0</v>
      </c>
      <c r="M541" s="152">
        <f t="shared" si="53"/>
        <v>0</v>
      </c>
      <c r="N541" s="43"/>
      <c r="O541" s="92"/>
      <c r="P541" s="150"/>
      <c r="Q541" s="156">
        <f t="shared" si="55"/>
        <v>0</v>
      </c>
      <c r="R541" s="161">
        <f t="shared" si="52"/>
        <v>0</v>
      </c>
      <c r="S541" s="15">
        <f>SUMIF(Accounts!A$10:A$84,C541,Accounts!A$10:A$84)</f>
        <v>0</v>
      </c>
      <c r="T541" s="15">
        <f t="shared" si="54"/>
        <v>0</v>
      </c>
      <c r="U541" s="15">
        <f t="shared" si="51"/>
        <v>0</v>
      </c>
    </row>
    <row r="542" spans="1:21">
      <c r="A542" s="56"/>
      <c r="B542" s="3"/>
      <c r="C542" s="216"/>
      <c r="D542" s="102"/>
      <c r="E542" s="102"/>
      <c r="F542" s="103"/>
      <c r="G542" s="131"/>
      <c r="H542" s="2"/>
      <c r="I542" s="107">
        <f>IF(F542="",SUMIF(Accounts!$A$10:$A$84,C542,Accounts!$D$10:$D$84),0)</f>
        <v>0</v>
      </c>
      <c r="J542" s="30">
        <f>IF(H542&lt;&gt;"",ROUND(H542*(1-F542-I542),2),IF(SETUP!$C$10&lt;&gt;"Y",0,IF(SUMIF(Accounts!A$10:A$84,C542,Accounts!Q$10:Q$84)=1,0,ROUND((D542-E542)*(1-F542-I542)/SETUP!$C$13,2))))</f>
        <v>0</v>
      </c>
      <c r="K542" s="14" t="str">
        <f>IF(SUM(C542:H542)=0,"",IF(T542=0,LOOKUP(C542,Accounts!$A$10:$A$84,Accounts!$B$10:$B$84),"Error!  Invalid Account Number"))</f>
        <v/>
      </c>
      <c r="L542" s="30">
        <f t="shared" si="50"/>
        <v>0</v>
      </c>
      <c r="M542" s="152">
        <f t="shared" si="53"/>
        <v>0</v>
      </c>
      <c r="N542" s="43"/>
      <c r="O542" s="92"/>
      <c r="P542" s="150"/>
      <c r="Q542" s="156">
        <f t="shared" si="55"/>
        <v>0</v>
      </c>
      <c r="R542" s="161">
        <f t="shared" si="52"/>
        <v>0</v>
      </c>
      <c r="S542" s="15">
        <f>SUMIF(Accounts!A$10:A$84,C542,Accounts!A$10:A$84)</f>
        <v>0</v>
      </c>
      <c r="T542" s="15">
        <f t="shared" si="54"/>
        <v>0</v>
      </c>
      <c r="U542" s="15">
        <f t="shared" si="51"/>
        <v>0</v>
      </c>
    </row>
    <row r="543" spans="1:21">
      <c r="A543" s="56"/>
      <c r="B543" s="3"/>
      <c r="C543" s="216"/>
      <c r="D543" s="102"/>
      <c r="E543" s="102"/>
      <c r="F543" s="103"/>
      <c r="G543" s="131"/>
      <c r="H543" s="2"/>
      <c r="I543" s="107">
        <f>IF(F543="",SUMIF(Accounts!$A$10:$A$84,C543,Accounts!$D$10:$D$84),0)</f>
        <v>0</v>
      </c>
      <c r="J543" s="30">
        <f>IF(H543&lt;&gt;"",ROUND(H543*(1-F543-I543),2),IF(SETUP!$C$10&lt;&gt;"Y",0,IF(SUMIF(Accounts!A$10:A$84,C543,Accounts!Q$10:Q$84)=1,0,ROUND((D543-E543)*(1-F543-I543)/SETUP!$C$13,2))))</f>
        <v>0</v>
      </c>
      <c r="K543" s="14" t="str">
        <f>IF(SUM(C543:H543)=0,"",IF(T543=0,LOOKUP(C543,Accounts!$A$10:$A$84,Accounts!$B$10:$B$84),"Error!  Invalid Account Number"))</f>
        <v/>
      </c>
      <c r="L543" s="30">
        <f t="shared" si="50"/>
        <v>0</v>
      </c>
      <c r="M543" s="152">
        <f t="shared" si="53"/>
        <v>0</v>
      </c>
      <c r="N543" s="43"/>
      <c r="O543" s="92"/>
      <c r="P543" s="150"/>
      <c r="Q543" s="156">
        <f t="shared" si="55"/>
        <v>0</v>
      </c>
      <c r="R543" s="161">
        <f t="shared" si="52"/>
        <v>0</v>
      </c>
      <c r="S543" s="15">
        <f>SUMIF(Accounts!A$10:A$84,C543,Accounts!A$10:A$84)</f>
        <v>0</v>
      </c>
      <c r="T543" s="15">
        <f t="shared" si="54"/>
        <v>0</v>
      </c>
      <c r="U543" s="15">
        <f t="shared" si="51"/>
        <v>0</v>
      </c>
    </row>
    <row r="544" spans="1:21">
      <c r="A544" s="56"/>
      <c r="B544" s="3"/>
      <c r="C544" s="216"/>
      <c r="D544" s="102"/>
      <c r="E544" s="102"/>
      <c r="F544" s="103"/>
      <c r="G544" s="131"/>
      <c r="H544" s="2"/>
      <c r="I544" s="107">
        <f>IF(F544="",SUMIF(Accounts!$A$10:$A$84,C544,Accounts!$D$10:$D$84),0)</f>
        <v>0</v>
      </c>
      <c r="J544" s="30">
        <f>IF(H544&lt;&gt;"",ROUND(H544*(1-F544-I544),2),IF(SETUP!$C$10&lt;&gt;"Y",0,IF(SUMIF(Accounts!A$10:A$84,C544,Accounts!Q$10:Q$84)=1,0,ROUND((D544-E544)*(1-F544-I544)/SETUP!$C$13,2))))</f>
        <v>0</v>
      </c>
      <c r="K544" s="14" t="str">
        <f>IF(SUM(C544:H544)=0,"",IF(T544=0,LOOKUP(C544,Accounts!$A$10:$A$84,Accounts!$B$10:$B$84),"Error!  Invalid Account Number"))</f>
        <v/>
      </c>
      <c r="L544" s="30">
        <f t="shared" si="50"/>
        <v>0</v>
      </c>
      <c r="M544" s="152">
        <f t="shared" si="53"/>
        <v>0</v>
      </c>
      <c r="N544" s="43"/>
      <c r="O544" s="92"/>
      <c r="P544" s="150"/>
      <c r="Q544" s="156">
        <f t="shared" si="55"/>
        <v>0</v>
      </c>
      <c r="R544" s="161">
        <f t="shared" si="52"/>
        <v>0</v>
      </c>
      <c r="S544" s="15">
        <f>SUMIF(Accounts!A$10:A$84,C544,Accounts!A$10:A$84)</f>
        <v>0</v>
      </c>
      <c r="T544" s="15">
        <f t="shared" si="54"/>
        <v>0</v>
      </c>
      <c r="U544" s="15">
        <f t="shared" si="51"/>
        <v>0</v>
      </c>
    </row>
    <row r="545" spans="1:21">
      <c r="A545" s="56"/>
      <c r="B545" s="3"/>
      <c r="C545" s="216"/>
      <c r="D545" s="102"/>
      <c r="E545" s="102"/>
      <c r="F545" s="103"/>
      <c r="G545" s="131"/>
      <c r="H545" s="2"/>
      <c r="I545" s="107">
        <f>IF(F545="",SUMIF(Accounts!$A$10:$A$84,C545,Accounts!$D$10:$D$84),0)</f>
        <v>0</v>
      </c>
      <c r="J545" s="30">
        <f>IF(H545&lt;&gt;"",ROUND(H545*(1-F545-I545),2),IF(SETUP!$C$10&lt;&gt;"Y",0,IF(SUMIF(Accounts!A$10:A$84,C545,Accounts!Q$10:Q$84)=1,0,ROUND((D545-E545)*(1-F545-I545)/SETUP!$C$13,2))))</f>
        <v>0</v>
      </c>
      <c r="K545" s="14" t="str">
        <f>IF(SUM(C545:H545)=0,"",IF(T545=0,LOOKUP(C545,Accounts!$A$10:$A$84,Accounts!$B$10:$B$84),"Error!  Invalid Account Number"))</f>
        <v/>
      </c>
      <c r="L545" s="30">
        <f t="shared" si="50"/>
        <v>0</v>
      </c>
      <c r="M545" s="152">
        <f t="shared" si="53"/>
        <v>0</v>
      </c>
      <c r="N545" s="43"/>
      <c r="O545" s="92"/>
      <c r="P545" s="150"/>
      <c r="Q545" s="156">
        <f t="shared" si="55"/>
        <v>0</v>
      </c>
      <c r="R545" s="161">
        <f t="shared" si="52"/>
        <v>0</v>
      </c>
      <c r="S545" s="15">
        <f>SUMIF(Accounts!A$10:A$84,C545,Accounts!A$10:A$84)</f>
        <v>0</v>
      </c>
      <c r="T545" s="15">
        <f t="shared" si="54"/>
        <v>0</v>
      </c>
      <c r="U545" s="15">
        <f t="shared" si="51"/>
        <v>0</v>
      </c>
    </row>
    <row r="546" spans="1:21">
      <c r="A546" s="56"/>
      <c r="B546" s="3"/>
      <c r="C546" s="216"/>
      <c r="D546" s="102"/>
      <c r="E546" s="102"/>
      <c r="F546" s="103"/>
      <c r="G546" s="131"/>
      <c r="H546" s="2"/>
      <c r="I546" s="107">
        <f>IF(F546="",SUMIF(Accounts!$A$10:$A$84,C546,Accounts!$D$10:$D$84),0)</f>
        <v>0</v>
      </c>
      <c r="J546" s="30">
        <f>IF(H546&lt;&gt;"",ROUND(H546*(1-F546-I546),2),IF(SETUP!$C$10&lt;&gt;"Y",0,IF(SUMIF(Accounts!A$10:A$84,C546,Accounts!Q$10:Q$84)=1,0,ROUND((D546-E546)*(1-F546-I546)/SETUP!$C$13,2))))</f>
        <v>0</v>
      </c>
      <c r="K546" s="14" t="str">
        <f>IF(SUM(C546:H546)=0,"",IF(T546=0,LOOKUP(C546,Accounts!$A$10:$A$84,Accounts!$B$10:$B$84),"Error!  Invalid Account Number"))</f>
        <v/>
      </c>
      <c r="L546" s="30">
        <f t="shared" si="50"/>
        <v>0</v>
      </c>
      <c r="M546" s="152">
        <f t="shared" si="53"/>
        <v>0</v>
      </c>
      <c r="N546" s="43"/>
      <c r="O546" s="92"/>
      <c r="P546" s="150"/>
      <c r="Q546" s="156">
        <f t="shared" si="55"/>
        <v>0</v>
      </c>
      <c r="R546" s="161">
        <f t="shared" si="52"/>
        <v>0</v>
      </c>
      <c r="S546" s="15">
        <f>SUMIF(Accounts!A$10:A$84,C546,Accounts!A$10:A$84)</f>
        <v>0</v>
      </c>
      <c r="T546" s="15">
        <f t="shared" si="54"/>
        <v>0</v>
      </c>
      <c r="U546" s="15">
        <f t="shared" si="51"/>
        <v>0</v>
      </c>
    </row>
    <row r="547" spans="1:21">
      <c r="A547" s="56"/>
      <c r="B547" s="3"/>
      <c r="C547" s="216"/>
      <c r="D547" s="102"/>
      <c r="E547" s="102"/>
      <c r="F547" s="103"/>
      <c r="G547" s="131"/>
      <c r="H547" s="2"/>
      <c r="I547" s="107">
        <f>IF(F547="",SUMIF(Accounts!$A$10:$A$84,C547,Accounts!$D$10:$D$84),0)</f>
        <v>0</v>
      </c>
      <c r="J547" s="30">
        <f>IF(H547&lt;&gt;"",ROUND(H547*(1-F547-I547),2),IF(SETUP!$C$10&lt;&gt;"Y",0,IF(SUMIF(Accounts!A$10:A$84,C547,Accounts!Q$10:Q$84)=1,0,ROUND((D547-E547)*(1-F547-I547)/SETUP!$C$13,2))))</f>
        <v>0</v>
      </c>
      <c r="K547" s="14" t="str">
        <f>IF(SUM(C547:H547)=0,"",IF(T547=0,LOOKUP(C547,Accounts!$A$10:$A$84,Accounts!$B$10:$B$84),"Error!  Invalid Account Number"))</f>
        <v/>
      </c>
      <c r="L547" s="30">
        <f t="shared" si="50"/>
        <v>0</v>
      </c>
      <c r="M547" s="152">
        <f t="shared" si="53"/>
        <v>0</v>
      </c>
      <c r="N547" s="43"/>
      <c r="O547" s="92"/>
      <c r="P547" s="150"/>
      <c r="Q547" s="156">
        <f t="shared" si="55"/>
        <v>0</v>
      </c>
      <c r="R547" s="161">
        <f t="shared" si="52"/>
        <v>0</v>
      </c>
      <c r="S547" s="15">
        <f>SUMIF(Accounts!A$10:A$84,C547,Accounts!A$10:A$84)</f>
        <v>0</v>
      </c>
      <c r="T547" s="15">
        <f t="shared" si="54"/>
        <v>0</v>
      </c>
      <c r="U547" s="15">
        <f t="shared" si="51"/>
        <v>0</v>
      </c>
    </row>
    <row r="548" spans="1:21">
      <c r="A548" s="56"/>
      <c r="B548" s="3"/>
      <c r="C548" s="216"/>
      <c r="D548" s="102"/>
      <c r="E548" s="102"/>
      <c r="F548" s="103"/>
      <c r="G548" s="131"/>
      <c r="H548" s="2"/>
      <c r="I548" s="107">
        <f>IF(F548="",SUMIF(Accounts!$A$10:$A$84,C548,Accounts!$D$10:$D$84),0)</f>
        <v>0</v>
      </c>
      <c r="J548" s="30">
        <f>IF(H548&lt;&gt;"",ROUND(H548*(1-F548-I548),2),IF(SETUP!$C$10&lt;&gt;"Y",0,IF(SUMIF(Accounts!A$10:A$84,C548,Accounts!Q$10:Q$84)=1,0,ROUND((D548-E548)*(1-F548-I548)/SETUP!$C$13,2))))</f>
        <v>0</v>
      </c>
      <c r="K548" s="14" t="str">
        <f>IF(SUM(C548:H548)=0,"",IF(T548=0,LOOKUP(C548,Accounts!$A$10:$A$84,Accounts!$B$10:$B$84),"Error!  Invalid Account Number"))</f>
        <v/>
      </c>
      <c r="L548" s="30">
        <f t="shared" si="50"/>
        <v>0</v>
      </c>
      <c r="M548" s="152">
        <f t="shared" si="53"/>
        <v>0</v>
      </c>
      <c r="N548" s="43"/>
      <c r="O548" s="92"/>
      <c r="P548" s="150"/>
      <c r="Q548" s="156">
        <f t="shared" si="55"/>
        <v>0</v>
      </c>
      <c r="R548" s="161">
        <f t="shared" si="52"/>
        <v>0</v>
      </c>
      <c r="S548" s="15">
        <f>SUMIF(Accounts!A$10:A$84,C548,Accounts!A$10:A$84)</f>
        <v>0</v>
      </c>
      <c r="T548" s="15">
        <f t="shared" si="54"/>
        <v>0</v>
      </c>
      <c r="U548" s="15">
        <f t="shared" si="51"/>
        <v>0</v>
      </c>
    </row>
    <row r="549" spans="1:21">
      <c r="A549" s="56"/>
      <c r="B549" s="3"/>
      <c r="C549" s="216"/>
      <c r="D549" s="102"/>
      <c r="E549" s="102"/>
      <c r="F549" s="103"/>
      <c r="G549" s="131"/>
      <c r="H549" s="2"/>
      <c r="I549" s="107">
        <f>IF(F549="",SUMIF(Accounts!$A$10:$A$84,C549,Accounts!$D$10:$D$84),0)</f>
        <v>0</v>
      </c>
      <c r="J549" s="30">
        <f>IF(H549&lt;&gt;"",ROUND(H549*(1-F549-I549),2),IF(SETUP!$C$10&lt;&gt;"Y",0,IF(SUMIF(Accounts!A$10:A$84,C549,Accounts!Q$10:Q$84)=1,0,ROUND((D549-E549)*(1-F549-I549)/SETUP!$C$13,2))))</f>
        <v>0</v>
      </c>
      <c r="K549" s="14" t="str">
        <f>IF(SUM(C549:H549)=0,"",IF(T549=0,LOOKUP(C549,Accounts!$A$10:$A$84,Accounts!$B$10:$B$84),"Error!  Invalid Account Number"))</f>
        <v/>
      </c>
      <c r="L549" s="30">
        <f t="shared" si="50"/>
        <v>0</v>
      </c>
      <c r="M549" s="152">
        <f t="shared" si="53"/>
        <v>0</v>
      </c>
      <c r="N549" s="43"/>
      <c r="O549" s="92"/>
      <c r="P549" s="150"/>
      <c r="Q549" s="156">
        <f t="shared" si="55"/>
        <v>0</v>
      </c>
      <c r="R549" s="161">
        <f t="shared" si="52"/>
        <v>0</v>
      </c>
      <c r="S549" s="15">
        <f>SUMIF(Accounts!A$10:A$84,C549,Accounts!A$10:A$84)</f>
        <v>0</v>
      </c>
      <c r="T549" s="15">
        <f t="shared" si="54"/>
        <v>0</v>
      </c>
      <c r="U549" s="15">
        <f t="shared" si="51"/>
        <v>0</v>
      </c>
    </row>
    <row r="550" spans="1:21">
      <c r="A550" s="56"/>
      <c r="B550" s="3"/>
      <c r="C550" s="216"/>
      <c r="D550" s="102"/>
      <c r="E550" s="102"/>
      <c r="F550" s="103"/>
      <c r="G550" s="131"/>
      <c r="H550" s="2"/>
      <c r="I550" s="107">
        <f>IF(F550="",SUMIF(Accounts!$A$10:$A$84,C550,Accounts!$D$10:$D$84),0)</f>
        <v>0</v>
      </c>
      <c r="J550" s="30">
        <f>IF(H550&lt;&gt;"",ROUND(H550*(1-F550-I550),2),IF(SETUP!$C$10&lt;&gt;"Y",0,IF(SUMIF(Accounts!A$10:A$84,C550,Accounts!Q$10:Q$84)=1,0,ROUND((D550-E550)*(1-F550-I550)/SETUP!$C$13,2))))</f>
        <v>0</v>
      </c>
      <c r="K550" s="14" t="str">
        <f>IF(SUM(C550:H550)=0,"",IF(T550=0,LOOKUP(C550,Accounts!$A$10:$A$84,Accounts!$B$10:$B$84),"Error!  Invalid Account Number"))</f>
        <v/>
      </c>
      <c r="L550" s="30">
        <f t="shared" si="50"/>
        <v>0</v>
      </c>
      <c r="M550" s="152">
        <f t="shared" si="53"/>
        <v>0</v>
      </c>
      <c r="N550" s="43"/>
      <c r="O550" s="92"/>
      <c r="P550" s="150"/>
      <c r="Q550" s="156">
        <f t="shared" si="55"/>
        <v>0</v>
      </c>
      <c r="R550" s="161">
        <f t="shared" si="52"/>
        <v>0</v>
      </c>
      <c r="S550" s="15">
        <f>SUMIF(Accounts!A$10:A$84,C550,Accounts!A$10:A$84)</f>
        <v>0</v>
      </c>
      <c r="T550" s="15">
        <f t="shared" si="54"/>
        <v>0</v>
      </c>
      <c r="U550" s="15">
        <f t="shared" si="51"/>
        <v>0</v>
      </c>
    </row>
    <row r="551" spans="1:21">
      <c r="A551" s="56"/>
      <c r="B551" s="3"/>
      <c r="C551" s="216"/>
      <c r="D551" s="102"/>
      <c r="E551" s="102"/>
      <c r="F551" s="103"/>
      <c r="G551" s="131"/>
      <c r="H551" s="2"/>
      <c r="I551" s="107">
        <f>IF(F551="",SUMIF(Accounts!$A$10:$A$84,C551,Accounts!$D$10:$D$84),0)</f>
        <v>0</v>
      </c>
      <c r="J551" s="30">
        <f>IF(H551&lt;&gt;"",ROUND(H551*(1-F551-I551),2),IF(SETUP!$C$10&lt;&gt;"Y",0,IF(SUMIF(Accounts!A$10:A$84,C551,Accounts!Q$10:Q$84)=1,0,ROUND((D551-E551)*(1-F551-I551)/SETUP!$C$13,2))))</f>
        <v>0</v>
      </c>
      <c r="K551" s="14" t="str">
        <f>IF(SUM(C551:H551)=0,"",IF(T551=0,LOOKUP(C551,Accounts!$A$10:$A$84,Accounts!$B$10:$B$84),"Error!  Invalid Account Number"))</f>
        <v/>
      </c>
      <c r="L551" s="30">
        <f t="shared" si="50"/>
        <v>0</v>
      </c>
      <c r="M551" s="152">
        <f t="shared" si="53"/>
        <v>0</v>
      </c>
      <c r="N551" s="43"/>
      <c r="O551" s="92"/>
      <c r="P551" s="150"/>
      <c r="Q551" s="156">
        <f t="shared" si="55"/>
        <v>0</v>
      </c>
      <c r="R551" s="161">
        <f t="shared" si="52"/>
        <v>0</v>
      </c>
      <c r="S551" s="15">
        <f>SUMIF(Accounts!A$10:A$84,C551,Accounts!A$10:A$84)</f>
        <v>0</v>
      </c>
      <c r="T551" s="15">
        <f t="shared" si="54"/>
        <v>0</v>
      </c>
      <c r="U551" s="15">
        <f t="shared" si="51"/>
        <v>0</v>
      </c>
    </row>
    <row r="552" spans="1:21">
      <c r="A552" s="56"/>
      <c r="B552" s="3"/>
      <c r="C552" s="216"/>
      <c r="D552" s="102"/>
      <c r="E552" s="102"/>
      <c r="F552" s="103"/>
      <c r="G552" s="131"/>
      <c r="H552" s="2"/>
      <c r="I552" s="107">
        <f>IF(F552="",SUMIF(Accounts!$A$10:$A$84,C552,Accounts!$D$10:$D$84),0)</f>
        <v>0</v>
      </c>
      <c r="J552" s="30">
        <f>IF(H552&lt;&gt;"",ROUND(H552*(1-F552-I552),2),IF(SETUP!$C$10&lt;&gt;"Y",0,IF(SUMIF(Accounts!A$10:A$84,C552,Accounts!Q$10:Q$84)=1,0,ROUND((D552-E552)*(1-F552-I552)/SETUP!$C$13,2))))</f>
        <v>0</v>
      </c>
      <c r="K552" s="14" t="str">
        <f>IF(SUM(C552:H552)=0,"",IF(T552=0,LOOKUP(C552,Accounts!$A$10:$A$84,Accounts!$B$10:$B$84),"Error!  Invalid Account Number"))</f>
        <v/>
      </c>
      <c r="L552" s="30">
        <f t="shared" si="50"/>
        <v>0</v>
      </c>
      <c r="M552" s="152">
        <f t="shared" si="53"/>
        <v>0</v>
      </c>
      <c r="N552" s="43"/>
      <c r="O552" s="92"/>
      <c r="P552" s="150"/>
      <c r="Q552" s="156">
        <f t="shared" si="55"/>
        <v>0</v>
      </c>
      <c r="R552" s="161">
        <f t="shared" si="52"/>
        <v>0</v>
      </c>
      <c r="S552" s="15">
        <f>SUMIF(Accounts!A$10:A$84,C552,Accounts!A$10:A$84)</f>
        <v>0</v>
      </c>
      <c r="T552" s="15">
        <f t="shared" si="54"/>
        <v>0</v>
      </c>
      <c r="U552" s="15">
        <f t="shared" si="51"/>
        <v>0</v>
      </c>
    </row>
    <row r="553" spans="1:21">
      <c r="A553" s="56"/>
      <c r="B553" s="3"/>
      <c r="C553" s="216"/>
      <c r="D553" s="102"/>
      <c r="E553" s="102"/>
      <c r="F553" s="103"/>
      <c r="G553" s="131"/>
      <c r="H553" s="2"/>
      <c r="I553" s="107">
        <f>IF(F553="",SUMIF(Accounts!$A$10:$A$84,C553,Accounts!$D$10:$D$84),0)</f>
        <v>0</v>
      </c>
      <c r="J553" s="30">
        <f>IF(H553&lt;&gt;"",ROUND(H553*(1-F553-I553),2),IF(SETUP!$C$10&lt;&gt;"Y",0,IF(SUMIF(Accounts!A$10:A$84,C553,Accounts!Q$10:Q$84)=1,0,ROUND((D553-E553)*(1-F553-I553)/SETUP!$C$13,2))))</f>
        <v>0</v>
      </c>
      <c r="K553" s="14" t="str">
        <f>IF(SUM(C553:H553)=0,"",IF(T553=0,LOOKUP(C553,Accounts!$A$10:$A$84,Accounts!$B$10:$B$84),"Error!  Invalid Account Number"))</f>
        <v/>
      </c>
      <c r="L553" s="30">
        <f t="shared" si="50"/>
        <v>0</v>
      </c>
      <c r="M553" s="152">
        <f t="shared" si="53"/>
        <v>0</v>
      </c>
      <c r="N553" s="43"/>
      <c r="O553" s="92"/>
      <c r="P553" s="150"/>
      <c r="Q553" s="156">
        <f t="shared" si="55"/>
        <v>0</v>
      </c>
      <c r="R553" s="161">
        <f t="shared" si="52"/>
        <v>0</v>
      </c>
      <c r="S553" s="15">
        <f>SUMIF(Accounts!A$10:A$84,C553,Accounts!A$10:A$84)</f>
        <v>0</v>
      </c>
      <c r="T553" s="15">
        <f t="shared" si="54"/>
        <v>0</v>
      </c>
      <c r="U553" s="15">
        <f t="shared" si="51"/>
        <v>0</v>
      </c>
    </row>
    <row r="554" spans="1:21">
      <c r="A554" s="56"/>
      <c r="B554" s="3"/>
      <c r="C554" s="216"/>
      <c r="D554" s="102"/>
      <c r="E554" s="102"/>
      <c r="F554" s="103"/>
      <c r="G554" s="131"/>
      <c r="H554" s="2"/>
      <c r="I554" s="107">
        <f>IF(F554="",SUMIF(Accounts!$A$10:$A$84,C554,Accounts!$D$10:$D$84),0)</f>
        <v>0</v>
      </c>
      <c r="J554" s="30">
        <f>IF(H554&lt;&gt;"",ROUND(H554*(1-F554-I554),2),IF(SETUP!$C$10&lt;&gt;"Y",0,IF(SUMIF(Accounts!A$10:A$84,C554,Accounts!Q$10:Q$84)=1,0,ROUND((D554-E554)*(1-F554-I554)/SETUP!$C$13,2))))</f>
        <v>0</v>
      </c>
      <c r="K554" s="14" t="str">
        <f>IF(SUM(C554:H554)=0,"",IF(T554=0,LOOKUP(C554,Accounts!$A$10:$A$84,Accounts!$B$10:$B$84),"Error!  Invalid Account Number"))</f>
        <v/>
      </c>
      <c r="L554" s="30">
        <f t="shared" si="50"/>
        <v>0</v>
      </c>
      <c r="M554" s="152">
        <f t="shared" si="53"/>
        <v>0</v>
      </c>
      <c r="N554" s="43"/>
      <c r="O554" s="92"/>
      <c r="P554" s="150"/>
      <c r="Q554" s="156">
        <f t="shared" si="55"/>
        <v>0</v>
      </c>
      <c r="R554" s="161">
        <f t="shared" si="52"/>
        <v>0</v>
      </c>
      <c r="S554" s="15">
        <f>SUMIF(Accounts!A$10:A$84,C554,Accounts!A$10:A$84)</f>
        <v>0</v>
      </c>
      <c r="T554" s="15">
        <f t="shared" si="54"/>
        <v>0</v>
      </c>
      <c r="U554" s="15">
        <f t="shared" si="51"/>
        <v>0</v>
      </c>
    </row>
    <row r="555" spans="1:21">
      <c r="A555" s="56"/>
      <c r="B555" s="3"/>
      <c r="C555" s="216"/>
      <c r="D555" s="102"/>
      <c r="E555" s="102"/>
      <c r="F555" s="103"/>
      <c r="G555" s="131"/>
      <c r="H555" s="2"/>
      <c r="I555" s="107">
        <f>IF(F555="",SUMIF(Accounts!$A$10:$A$84,C555,Accounts!$D$10:$D$84),0)</f>
        <v>0</v>
      </c>
      <c r="J555" s="30">
        <f>IF(H555&lt;&gt;"",ROUND(H555*(1-F555-I555),2),IF(SETUP!$C$10&lt;&gt;"Y",0,IF(SUMIF(Accounts!A$10:A$84,C555,Accounts!Q$10:Q$84)=1,0,ROUND((D555-E555)*(1-F555-I555)/SETUP!$C$13,2))))</f>
        <v>0</v>
      </c>
      <c r="K555" s="14" t="str">
        <f>IF(SUM(C555:H555)=0,"",IF(T555=0,LOOKUP(C555,Accounts!$A$10:$A$84,Accounts!$B$10:$B$84),"Error!  Invalid Account Number"))</f>
        <v/>
      </c>
      <c r="L555" s="30">
        <f t="shared" si="50"/>
        <v>0</v>
      </c>
      <c r="M555" s="152">
        <f t="shared" si="53"/>
        <v>0</v>
      </c>
      <c r="N555" s="43"/>
      <c r="O555" s="92"/>
      <c r="P555" s="150"/>
      <c r="Q555" s="156">
        <f t="shared" si="55"/>
        <v>0</v>
      </c>
      <c r="R555" s="161">
        <f t="shared" si="52"/>
        <v>0</v>
      </c>
      <c r="S555" s="15">
        <f>SUMIF(Accounts!A$10:A$84,C555,Accounts!A$10:A$84)</f>
        <v>0</v>
      </c>
      <c r="T555" s="15">
        <f t="shared" si="54"/>
        <v>0</v>
      </c>
      <c r="U555" s="15">
        <f t="shared" si="51"/>
        <v>0</v>
      </c>
    </row>
    <row r="556" spans="1:21">
      <c r="A556" s="56"/>
      <c r="B556" s="3"/>
      <c r="C556" s="216"/>
      <c r="D556" s="102"/>
      <c r="E556" s="102"/>
      <c r="F556" s="103"/>
      <c r="G556" s="131"/>
      <c r="H556" s="2"/>
      <c r="I556" s="107">
        <f>IF(F556="",SUMIF(Accounts!$A$10:$A$84,C556,Accounts!$D$10:$D$84),0)</f>
        <v>0</v>
      </c>
      <c r="J556" s="30">
        <f>IF(H556&lt;&gt;"",ROUND(H556*(1-F556-I556),2),IF(SETUP!$C$10&lt;&gt;"Y",0,IF(SUMIF(Accounts!A$10:A$84,C556,Accounts!Q$10:Q$84)=1,0,ROUND((D556-E556)*(1-F556-I556)/SETUP!$C$13,2))))</f>
        <v>0</v>
      </c>
      <c r="K556" s="14" t="str">
        <f>IF(SUM(C556:H556)=0,"",IF(T556=0,LOOKUP(C556,Accounts!$A$10:$A$84,Accounts!$B$10:$B$84),"Error!  Invalid Account Number"))</f>
        <v/>
      </c>
      <c r="L556" s="30">
        <f t="shared" si="50"/>
        <v>0</v>
      </c>
      <c r="M556" s="152">
        <f t="shared" si="53"/>
        <v>0</v>
      </c>
      <c r="N556" s="43"/>
      <c r="O556" s="92"/>
      <c r="P556" s="150"/>
      <c r="Q556" s="156">
        <f t="shared" si="55"/>
        <v>0</v>
      </c>
      <c r="R556" s="161">
        <f t="shared" si="52"/>
        <v>0</v>
      </c>
      <c r="S556" s="15">
        <f>SUMIF(Accounts!A$10:A$84,C556,Accounts!A$10:A$84)</f>
        <v>0</v>
      </c>
      <c r="T556" s="15">
        <f t="shared" si="54"/>
        <v>0</v>
      </c>
      <c r="U556" s="15">
        <f t="shared" si="51"/>
        <v>0</v>
      </c>
    </row>
    <row r="557" spans="1:21">
      <c r="A557" s="56"/>
      <c r="B557" s="3"/>
      <c r="C557" s="216"/>
      <c r="D557" s="102"/>
      <c r="E557" s="102"/>
      <c r="F557" s="103"/>
      <c r="G557" s="131"/>
      <c r="H557" s="2"/>
      <c r="I557" s="107">
        <f>IF(F557="",SUMIF(Accounts!$A$10:$A$84,C557,Accounts!$D$10:$D$84),0)</f>
        <v>0</v>
      </c>
      <c r="J557" s="30">
        <f>IF(H557&lt;&gt;"",ROUND(H557*(1-F557-I557),2),IF(SETUP!$C$10&lt;&gt;"Y",0,IF(SUMIF(Accounts!A$10:A$84,C557,Accounts!Q$10:Q$84)=1,0,ROUND((D557-E557)*(1-F557-I557)/SETUP!$C$13,2))))</f>
        <v>0</v>
      </c>
      <c r="K557" s="14" t="str">
        <f>IF(SUM(C557:H557)=0,"",IF(T557=0,LOOKUP(C557,Accounts!$A$10:$A$84,Accounts!$B$10:$B$84),"Error!  Invalid Account Number"))</f>
        <v/>
      </c>
      <c r="L557" s="30">
        <f t="shared" si="50"/>
        <v>0</v>
      </c>
      <c r="M557" s="152">
        <f t="shared" si="53"/>
        <v>0</v>
      </c>
      <c r="N557" s="43"/>
      <c r="O557" s="92"/>
      <c r="P557" s="150"/>
      <c r="Q557" s="156">
        <f t="shared" si="55"/>
        <v>0</v>
      </c>
      <c r="R557" s="161">
        <f t="shared" si="52"/>
        <v>0</v>
      </c>
      <c r="S557" s="15">
        <f>SUMIF(Accounts!A$10:A$84,C557,Accounts!A$10:A$84)</f>
        <v>0</v>
      </c>
      <c r="T557" s="15">
        <f t="shared" si="54"/>
        <v>0</v>
      </c>
      <c r="U557" s="15">
        <f t="shared" si="51"/>
        <v>0</v>
      </c>
    </row>
    <row r="558" spans="1:21">
      <c r="A558" s="56"/>
      <c r="B558" s="3"/>
      <c r="C558" s="216"/>
      <c r="D558" s="102"/>
      <c r="E558" s="102"/>
      <c r="F558" s="103"/>
      <c r="G558" s="131"/>
      <c r="H558" s="2"/>
      <c r="I558" s="107">
        <f>IF(F558="",SUMIF(Accounts!$A$10:$A$84,C558,Accounts!$D$10:$D$84),0)</f>
        <v>0</v>
      </c>
      <c r="J558" s="30">
        <f>IF(H558&lt;&gt;"",ROUND(H558*(1-F558-I558),2),IF(SETUP!$C$10&lt;&gt;"Y",0,IF(SUMIF(Accounts!A$10:A$84,C558,Accounts!Q$10:Q$84)=1,0,ROUND((D558-E558)*(1-F558-I558)/SETUP!$C$13,2))))</f>
        <v>0</v>
      </c>
      <c r="K558" s="14" t="str">
        <f>IF(SUM(C558:H558)=0,"",IF(T558=0,LOOKUP(C558,Accounts!$A$10:$A$84,Accounts!$B$10:$B$84),"Error!  Invalid Account Number"))</f>
        <v/>
      </c>
      <c r="L558" s="30">
        <f t="shared" si="50"/>
        <v>0</v>
      </c>
      <c r="M558" s="152">
        <f t="shared" si="53"/>
        <v>0</v>
      </c>
      <c r="N558" s="43"/>
      <c r="O558" s="92"/>
      <c r="P558" s="150"/>
      <c r="Q558" s="156">
        <f t="shared" si="55"/>
        <v>0</v>
      </c>
      <c r="R558" s="161">
        <f t="shared" si="52"/>
        <v>0</v>
      </c>
      <c r="S558" s="15">
        <f>SUMIF(Accounts!A$10:A$84,C558,Accounts!A$10:A$84)</f>
        <v>0</v>
      </c>
      <c r="T558" s="15">
        <f t="shared" si="54"/>
        <v>0</v>
      </c>
      <c r="U558" s="15">
        <f t="shared" si="51"/>
        <v>0</v>
      </c>
    </row>
    <row r="559" spans="1:21">
      <c r="A559" s="56"/>
      <c r="B559" s="3"/>
      <c r="C559" s="216"/>
      <c r="D559" s="102"/>
      <c r="E559" s="102"/>
      <c r="F559" s="103"/>
      <c r="G559" s="131"/>
      <c r="H559" s="2"/>
      <c r="I559" s="107">
        <f>IF(F559="",SUMIF(Accounts!$A$10:$A$84,C559,Accounts!$D$10:$D$84),0)</f>
        <v>0</v>
      </c>
      <c r="J559" s="30">
        <f>IF(H559&lt;&gt;"",ROUND(H559*(1-F559-I559),2),IF(SETUP!$C$10&lt;&gt;"Y",0,IF(SUMIF(Accounts!A$10:A$84,C559,Accounts!Q$10:Q$84)=1,0,ROUND((D559-E559)*(1-F559-I559)/SETUP!$C$13,2))))</f>
        <v>0</v>
      </c>
      <c r="K559" s="14" t="str">
        <f>IF(SUM(C559:H559)=0,"",IF(T559=0,LOOKUP(C559,Accounts!$A$10:$A$84,Accounts!$B$10:$B$84),"Error!  Invalid Account Number"))</f>
        <v/>
      </c>
      <c r="L559" s="30">
        <f t="shared" si="50"/>
        <v>0</v>
      </c>
      <c r="M559" s="152">
        <f t="shared" si="53"/>
        <v>0</v>
      </c>
      <c r="N559" s="43"/>
      <c r="O559" s="92"/>
      <c r="P559" s="150"/>
      <c r="Q559" s="156">
        <f t="shared" si="55"/>
        <v>0</v>
      </c>
      <c r="R559" s="161">
        <f t="shared" si="52"/>
        <v>0</v>
      </c>
      <c r="S559" s="15">
        <f>SUMIF(Accounts!A$10:A$84,C559,Accounts!A$10:A$84)</f>
        <v>0</v>
      </c>
      <c r="T559" s="15">
        <f t="shared" si="54"/>
        <v>0</v>
      </c>
      <c r="U559" s="15">
        <f t="shared" si="51"/>
        <v>0</v>
      </c>
    </row>
    <row r="560" spans="1:21">
      <c r="A560" s="56"/>
      <c r="B560" s="3"/>
      <c r="C560" s="216"/>
      <c r="D560" s="102"/>
      <c r="E560" s="102"/>
      <c r="F560" s="103"/>
      <c r="G560" s="131"/>
      <c r="H560" s="2"/>
      <c r="I560" s="107">
        <f>IF(F560="",SUMIF(Accounts!$A$10:$A$84,C560,Accounts!$D$10:$D$84),0)</f>
        <v>0</v>
      </c>
      <c r="J560" s="30">
        <f>IF(H560&lt;&gt;"",ROUND(H560*(1-F560-I560),2),IF(SETUP!$C$10&lt;&gt;"Y",0,IF(SUMIF(Accounts!A$10:A$84,C560,Accounts!Q$10:Q$84)=1,0,ROUND((D560-E560)*(1-F560-I560)/SETUP!$C$13,2))))</f>
        <v>0</v>
      </c>
      <c r="K560" s="14" t="str">
        <f>IF(SUM(C560:H560)=0,"",IF(T560=0,LOOKUP(C560,Accounts!$A$10:$A$84,Accounts!$B$10:$B$84),"Error!  Invalid Account Number"))</f>
        <v/>
      </c>
      <c r="L560" s="30">
        <f t="shared" si="50"/>
        <v>0</v>
      </c>
      <c r="M560" s="152">
        <f t="shared" si="53"/>
        <v>0</v>
      </c>
      <c r="N560" s="43"/>
      <c r="O560" s="92"/>
      <c r="P560" s="150"/>
      <c r="Q560" s="156">
        <f t="shared" si="55"/>
        <v>0</v>
      </c>
      <c r="R560" s="161">
        <f t="shared" si="52"/>
        <v>0</v>
      </c>
      <c r="S560" s="15">
        <f>SUMIF(Accounts!A$10:A$84,C560,Accounts!A$10:A$84)</f>
        <v>0</v>
      </c>
      <c r="T560" s="15">
        <f t="shared" si="54"/>
        <v>0</v>
      </c>
      <c r="U560" s="15">
        <f t="shared" si="51"/>
        <v>0</v>
      </c>
    </row>
    <row r="561" spans="1:21">
      <c r="A561" s="56"/>
      <c r="B561" s="3"/>
      <c r="C561" s="216"/>
      <c r="D561" s="102"/>
      <c r="E561" s="102"/>
      <c r="F561" s="103"/>
      <c r="G561" s="131"/>
      <c r="H561" s="2"/>
      <c r="I561" s="107">
        <f>IF(F561="",SUMIF(Accounts!$A$10:$A$84,C561,Accounts!$D$10:$D$84),0)</f>
        <v>0</v>
      </c>
      <c r="J561" s="30">
        <f>IF(H561&lt;&gt;"",ROUND(H561*(1-F561-I561),2),IF(SETUP!$C$10&lt;&gt;"Y",0,IF(SUMIF(Accounts!A$10:A$84,C561,Accounts!Q$10:Q$84)=1,0,ROUND((D561-E561)*(1-F561-I561)/SETUP!$C$13,2))))</f>
        <v>0</v>
      </c>
      <c r="K561" s="14" t="str">
        <f>IF(SUM(C561:H561)=0,"",IF(T561=0,LOOKUP(C561,Accounts!$A$10:$A$84,Accounts!$B$10:$B$84),"Error!  Invalid Account Number"))</f>
        <v/>
      </c>
      <c r="L561" s="30">
        <f t="shared" si="50"/>
        <v>0</v>
      </c>
      <c r="M561" s="152">
        <f t="shared" si="53"/>
        <v>0</v>
      </c>
      <c r="N561" s="43"/>
      <c r="O561" s="92"/>
      <c r="P561" s="150"/>
      <c r="Q561" s="156">
        <f t="shared" si="55"/>
        <v>0</v>
      </c>
      <c r="R561" s="161">
        <f t="shared" si="52"/>
        <v>0</v>
      </c>
      <c r="S561" s="15">
        <f>SUMIF(Accounts!A$10:A$84,C561,Accounts!A$10:A$84)</f>
        <v>0</v>
      </c>
      <c r="T561" s="15">
        <f t="shared" si="54"/>
        <v>0</v>
      </c>
      <c r="U561" s="15">
        <f t="shared" si="51"/>
        <v>0</v>
      </c>
    </row>
    <row r="562" spans="1:21">
      <c r="A562" s="56"/>
      <c r="B562" s="3"/>
      <c r="C562" s="216"/>
      <c r="D562" s="102"/>
      <c r="E562" s="102"/>
      <c r="F562" s="103"/>
      <c r="G562" s="131"/>
      <c r="H562" s="2"/>
      <c r="I562" s="107">
        <f>IF(F562="",SUMIF(Accounts!$A$10:$A$84,C562,Accounts!$D$10:$D$84),0)</f>
        <v>0</v>
      </c>
      <c r="J562" s="30">
        <f>IF(H562&lt;&gt;"",ROUND(H562*(1-F562-I562),2),IF(SETUP!$C$10&lt;&gt;"Y",0,IF(SUMIF(Accounts!A$10:A$84,C562,Accounts!Q$10:Q$84)=1,0,ROUND((D562-E562)*(1-F562-I562)/SETUP!$C$13,2))))</f>
        <v>0</v>
      </c>
      <c r="K562" s="14" t="str">
        <f>IF(SUM(C562:H562)=0,"",IF(T562=0,LOOKUP(C562,Accounts!$A$10:$A$84,Accounts!$B$10:$B$84),"Error!  Invalid Account Number"))</f>
        <v/>
      </c>
      <c r="L562" s="30">
        <f t="shared" si="50"/>
        <v>0</v>
      </c>
      <c r="M562" s="152">
        <f t="shared" si="53"/>
        <v>0</v>
      </c>
      <c r="N562" s="43"/>
      <c r="O562" s="92"/>
      <c r="P562" s="150"/>
      <c r="Q562" s="156">
        <f t="shared" si="55"/>
        <v>0</v>
      </c>
      <c r="R562" s="161">
        <f t="shared" si="52"/>
        <v>0</v>
      </c>
      <c r="S562" s="15">
        <f>SUMIF(Accounts!A$10:A$84,C562,Accounts!A$10:A$84)</f>
        <v>0</v>
      </c>
      <c r="T562" s="15">
        <f t="shared" si="54"/>
        <v>0</v>
      </c>
      <c r="U562" s="15">
        <f t="shared" si="51"/>
        <v>0</v>
      </c>
    </row>
    <row r="563" spans="1:21">
      <c r="A563" s="56"/>
      <c r="B563" s="3"/>
      <c r="C563" s="216"/>
      <c r="D563" s="102"/>
      <c r="E563" s="102"/>
      <c r="F563" s="103"/>
      <c r="G563" s="131"/>
      <c r="H563" s="2"/>
      <c r="I563" s="107">
        <f>IF(F563="",SUMIF(Accounts!$A$10:$A$84,C563,Accounts!$D$10:$D$84),0)</f>
        <v>0</v>
      </c>
      <c r="J563" s="30">
        <f>IF(H563&lt;&gt;"",ROUND(H563*(1-F563-I563),2),IF(SETUP!$C$10&lt;&gt;"Y",0,IF(SUMIF(Accounts!A$10:A$84,C563,Accounts!Q$10:Q$84)=1,0,ROUND((D563-E563)*(1-F563-I563)/SETUP!$C$13,2))))</f>
        <v>0</v>
      </c>
      <c r="K563" s="14" t="str">
        <f>IF(SUM(C563:H563)=0,"",IF(T563=0,LOOKUP(C563,Accounts!$A$10:$A$84,Accounts!$B$10:$B$84),"Error!  Invalid Account Number"))</f>
        <v/>
      </c>
      <c r="L563" s="30">
        <f t="shared" si="50"/>
        <v>0</v>
      </c>
      <c r="M563" s="152">
        <f t="shared" si="53"/>
        <v>0</v>
      </c>
      <c r="N563" s="43"/>
      <c r="O563" s="92"/>
      <c r="P563" s="150"/>
      <c r="Q563" s="156">
        <f t="shared" si="55"/>
        <v>0</v>
      </c>
      <c r="R563" s="161">
        <f t="shared" si="52"/>
        <v>0</v>
      </c>
      <c r="S563" s="15">
        <f>SUMIF(Accounts!A$10:A$84,C563,Accounts!A$10:A$84)</f>
        <v>0</v>
      </c>
      <c r="T563" s="15">
        <f t="shared" si="54"/>
        <v>0</v>
      </c>
      <c r="U563" s="15">
        <f t="shared" si="51"/>
        <v>0</v>
      </c>
    </row>
    <row r="564" spans="1:21">
      <c r="A564" s="56"/>
      <c r="B564" s="3"/>
      <c r="C564" s="216"/>
      <c r="D564" s="102"/>
      <c r="E564" s="102"/>
      <c r="F564" s="103"/>
      <c r="G564" s="131"/>
      <c r="H564" s="2"/>
      <c r="I564" s="107">
        <f>IF(F564="",SUMIF(Accounts!$A$10:$A$84,C564,Accounts!$D$10:$D$84),0)</f>
        <v>0</v>
      </c>
      <c r="J564" s="30">
        <f>IF(H564&lt;&gt;"",ROUND(H564*(1-F564-I564),2),IF(SETUP!$C$10&lt;&gt;"Y",0,IF(SUMIF(Accounts!A$10:A$84,C564,Accounts!Q$10:Q$84)=1,0,ROUND((D564-E564)*(1-F564-I564)/SETUP!$C$13,2))))</f>
        <v>0</v>
      </c>
      <c r="K564" s="14" t="str">
        <f>IF(SUM(C564:H564)=0,"",IF(T564=0,LOOKUP(C564,Accounts!$A$10:$A$84,Accounts!$B$10:$B$84),"Error!  Invalid Account Number"))</f>
        <v/>
      </c>
      <c r="L564" s="30">
        <f t="shared" si="50"/>
        <v>0</v>
      </c>
      <c r="M564" s="152">
        <f t="shared" si="53"/>
        <v>0</v>
      </c>
      <c r="N564" s="43"/>
      <c r="O564" s="92"/>
      <c r="P564" s="150"/>
      <c r="Q564" s="156">
        <f t="shared" si="55"/>
        <v>0</v>
      </c>
      <c r="R564" s="161">
        <f t="shared" si="52"/>
        <v>0</v>
      </c>
      <c r="S564" s="15">
        <f>SUMIF(Accounts!A$10:A$84,C564,Accounts!A$10:A$84)</f>
        <v>0</v>
      </c>
      <c r="T564" s="15">
        <f t="shared" si="54"/>
        <v>0</v>
      </c>
      <c r="U564" s="15">
        <f t="shared" si="51"/>
        <v>0</v>
      </c>
    </row>
    <row r="565" spans="1:21">
      <c r="A565" s="56"/>
      <c r="B565" s="3"/>
      <c r="C565" s="216"/>
      <c r="D565" s="102"/>
      <c r="E565" s="102"/>
      <c r="F565" s="103"/>
      <c r="G565" s="131"/>
      <c r="H565" s="2"/>
      <c r="I565" s="107">
        <f>IF(F565="",SUMIF(Accounts!$A$10:$A$84,C565,Accounts!$D$10:$D$84),0)</f>
        <v>0</v>
      </c>
      <c r="J565" s="30">
        <f>IF(H565&lt;&gt;"",ROUND(H565*(1-F565-I565),2),IF(SETUP!$C$10&lt;&gt;"Y",0,IF(SUMIF(Accounts!A$10:A$84,C565,Accounts!Q$10:Q$84)=1,0,ROUND((D565-E565)*(1-F565-I565)/SETUP!$C$13,2))))</f>
        <v>0</v>
      </c>
      <c r="K565" s="14" t="str">
        <f>IF(SUM(C565:H565)=0,"",IF(T565=0,LOOKUP(C565,Accounts!$A$10:$A$84,Accounts!$B$10:$B$84),"Error!  Invalid Account Number"))</f>
        <v/>
      </c>
      <c r="L565" s="30">
        <f t="shared" si="50"/>
        <v>0</v>
      </c>
      <c r="M565" s="152">
        <f t="shared" si="53"/>
        <v>0</v>
      </c>
      <c r="N565" s="43"/>
      <c r="O565" s="92"/>
      <c r="P565" s="150"/>
      <c r="Q565" s="156">
        <f t="shared" si="55"/>
        <v>0</v>
      </c>
      <c r="R565" s="161">
        <f t="shared" si="52"/>
        <v>0</v>
      </c>
      <c r="S565" s="15">
        <f>SUMIF(Accounts!A$10:A$84,C565,Accounts!A$10:A$84)</f>
        <v>0</v>
      </c>
      <c r="T565" s="15">
        <f t="shared" si="54"/>
        <v>0</v>
      </c>
      <c r="U565" s="15">
        <f t="shared" si="51"/>
        <v>0</v>
      </c>
    </row>
    <row r="566" spans="1:21">
      <c r="A566" s="56"/>
      <c r="B566" s="3"/>
      <c r="C566" s="216"/>
      <c r="D566" s="102"/>
      <c r="E566" s="102"/>
      <c r="F566" s="103"/>
      <c r="G566" s="131"/>
      <c r="H566" s="2"/>
      <c r="I566" s="107">
        <f>IF(F566="",SUMIF(Accounts!$A$10:$A$84,C566,Accounts!$D$10:$D$84),0)</f>
        <v>0</v>
      </c>
      <c r="J566" s="30">
        <f>IF(H566&lt;&gt;"",ROUND(H566*(1-F566-I566),2),IF(SETUP!$C$10&lt;&gt;"Y",0,IF(SUMIF(Accounts!A$10:A$84,C566,Accounts!Q$10:Q$84)=1,0,ROUND((D566-E566)*(1-F566-I566)/SETUP!$C$13,2))))</f>
        <v>0</v>
      </c>
      <c r="K566" s="14" t="str">
        <f>IF(SUM(C566:H566)=0,"",IF(T566=0,LOOKUP(C566,Accounts!$A$10:$A$84,Accounts!$B$10:$B$84),"Error!  Invalid Account Number"))</f>
        <v/>
      </c>
      <c r="L566" s="30">
        <f t="shared" si="50"/>
        <v>0</v>
      </c>
      <c r="M566" s="152">
        <f t="shared" si="53"/>
        <v>0</v>
      </c>
      <c r="N566" s="43"/>
      <c r="O566" s="92"/>
      <c r="P566" s="150"/>
      <c r="Q566" s="156">
        <f t="shared" si="55"/>
        <v>0</v>
      </c>
      <c r="R566" s="161">
        <f t="shared" si="52"/>
        <v>0</v>
      </c>
      <c r="S566" s="15">
        <f>SUMIF(Accounts!A$10:A$84,C566,Accounts!A$10:A$84)</f>
        <v>0</v>
      </c>
      <c r="T566" s="15">
        <f t="shared" si="54"/>
        <v>0</v>
      </c>
      <c r="U566" s="15">
        <f t="shared" si="51"/>
        <v>0</v>
      </c>
    </row>
    <row r="567" spans="1:21">
      <c r="A567" s="56"/>
      <c r="B567" s="3"/>
      <c r="C567" s="216"/>
      <c r="D567" s="102"/>
      <c r="E567" s="102"/>
      <c r="F567" s="103"/>
      <c r="G567" s="131"/>
      <c r="H567" s="2"/>
      <c r="I567" s="107">
        <f>IF(F567="",SUMIF(Accounts!$A$10:$A$84,C567,Accounts!$D$10:$D$84),0)</f>
        <v>0</v>
      </c>
      <c r="J567" s="30">
        <f>IF(H567&lt;&gt;"",ROUND(H567*(1-F567-I567),2),IF(SETUP!$C$10&lt;&gt;"Y",0,IF(SUMIF(Accounts!A$10:A$84,C567,Accounts!Q$10:Q$84)=1,0,ROUND((D567-E567)*(1-F567-I567)/SETUP!$C$13,2))))</f>
        <v>0</v>
      </c>
      <c r="K567" s="14" t="str">
        <f>IF(SUM(C567:H567)=0,"",IF(T567=0,LOOKUP(C567,Accounts!$A$10:$A$84,Accounts!$B$10:$B$84),"Error!  Invalid Account Number"))</f>
        <v/>
      </c>
      <c r="L567" s="30">
        <f t="shared" si="50"/>
        <v>0</v>
      </c>
      <c r="M567" s="152">
        <f t="shared" si="53"/>
        <v>0</v>
      </c>
      <c r="N567" s="43"/>
      <c r="O567" s="92"/>
      <c r="P567" s="150"/>
      <c r="Q567" s="156">
        <f t="shared" si="55"/>
        <v>0</v>
      </c>
      <c r="R567" s="161">
        <f t="shared" si="52"/>
        <v>0</v>
      </c>
      <c r="S567" s="15">
        <f>SUMIF(Accounts!A$10:A$84,C567,Accounts!A$10:A$84)</f>
        <v>0</v>
      </c>
      <c r="T567" s="15">
        <f t="shared" si="54"/>
        <v>0</v>
      </c>
      <c r="U567" s="15">
        <f t="shared" si="51"/>
        <v>0</v>
      </c>
    </row>
    <row r="568" spans="1:21">
      <c r="A568" s="56"/>
      <c r="B568" s="3"/>
      <c r="C568" s="216"/>
      <c r="D568" s="102"/>
      <c r="E568" s="102"/>
      <c r="F568" s="103"/>
      <c r="G568" s="131"/>
      <c r="H568" s="2"/>
      <c r="I568" s="107">
        <f>IF(F568="",SUMIF(Accounts!$A$10:$A$84,C568,Accounts!$D$10:$D$84),0)</f>
        <v>0</v>
      </c>
      <c r="J568" s="30">
        <f>IF(H568&lt;&gt;"",ROUND(H568*(1-F568-I568),2),IF(SETUP!$C$10&lt;&gt;"Y",0,IF(SUMIF(Accounts!A$10:A$84,C568,Accounts!Q$10:Q$84)=1,0,ROUND((D568-E568)*(1-F568-I568)/SETUP!$C$13,2))))</f>
        <v>0</v>
      </c>
      <c r="K568" s="14" t="str">
        <f>IF(SUM(C568:H568)=0,"",IF(T568=0,LOOKUP(C568,Accounts!$A$10:$A$84,Accounts!$B$10:$B$84),"Error!  Invalid Account Number"))</f>
        <v/>
      </c>
      <c r="L568" s="30">
        <f t="shared" si="50"/>
        <v>0</v>
      </c>
      <c r="M568" s="152">
        <f t="shared" si="53"/>
        <v>0</v>
      </c>
      <c r="N568" s="43"/>
      <c r="O568" s="92"/>
      <c r="P568" s="150"/>
      <c r="Q568" s="156">
        <f t="shared" si="55"/>
        <v>0</v>
      </c>
      <c r="R568" s="161">
        <f t="shared" si="52"/>
        <v>0</v>
      </c>
      <c r="S568" s="15">
        <f>SUMIF(Accounts!A$10:A$84,C568,Accounts!A$10:A$84)</f>
        <v>0</v>
      </c>
      <c r="T568" s="15">
        <f t="shared" si="54"/>
        <v>0</v>
      </c>
      <c r="U568" s="15">
        <f t="shared" si="51"/>
        <v>0</v>
      </c>
    </row>
    <row r="569" spans="1:21">
      <c r="A569" s="56"/>
      <c r="B569" s="3"/>
      <c r="C569" s="216"/>
      <c r="D569" s="102"/>
      <c r="E569" s="102"/>
      <c r="F569" s="103"/>
      <c r="G569" s="131"/>
      <c r="H569" s="2"/>
      <c r="I569" s="107">
        <f>IF(F569="",SUMIF(Accounts!$A$10:$A$84,C569,Accounts!$D$10:$D$84),0)</f>
        <v>0</v>
      </c>
      <c r="J569" s="30">
        <f>IF(H569&lt;&gt;"",ROUND(H569*(1-F569-I569),2),IF(SETUP!$C$10&lt;&gt;"Y",0,IF(SUMIF(Accounts!A$10:A$84,C569,Accounts!Q$10:Q$84)=1,0,ROUND((D569-E569)*(1-F569-I569)/SETUP!$C$13,2))))</f>
        <v>0</v>
      </c>
      <c r="K569" s="14" t="str">
        <f>IF(SUM(C569:H569)=0,"",IF(T569=0,LOOKUP(C569,Accounts!$A$10:$A$84,Accounts!$B$10:$B$84),"Error!  Invalid Account Number"))</f>
        <v/>
      </c>
      <c r="L569" s="30">
        <f t="shared" si="50"/>
        <v>0</v>
      </c>
      <c r="M569" s="152">
        <f t="shared" si="53"/>
        <v>0</v>
      </c>
      <c r="N569" s="43"/>
      <c r="O569" s="92"/>
      <c r="P569" s="150"/>
      <c r="Q569" s="156">
        <f t="shared" si="55"/>
        <v>0</v>
      </c>
      <c r="R569" s="161">
        <f t="shared" si="52"/>
        <v>0</v>
      </c>
      <c r="S569" s="15">
        <f>SUMIF(Accounts!A$10:A$84,C569,Accounts!A$10:A$84)</f>
        <v>0</v>
      </c>
      <c r="T569" s="15">
        <f t="shared" si="54"/>
        <v>0</v>
      </c>
      <c r="U569" s="15">
        <f t="shared" si="51"/>
        <v>0</v>
      </c>
    </row>
    <row r="570" spans="1:21">
      <c r="A570" s="56"/>
      <c r="B570" s="3"/>
      <c r="C570" s="216"/>
      <c r="D570" s="102"/>
      <c r="E570" s="102"/>
      <c r="F570" s="103"/>
      <c r="G570" s="131"/>
      <c r="H570" s="2"/>
      <c r="I570" s="107">
        <f>IF(F570="",SUMIF(Accounts!$A$10:$A$84,C570,Accounts!$D$10:$D$84),0)</f>
        <v>0</v>
      </c>
      <c r="J570" s="30">
        <f>IF(H570&lt;&gt;"",ROUND(H570*(1-F570-I570),2),IF(SETUP!$C$10&lt;&gt;"Y",0,IF(SUMIF(Accounts!A$10:A$84,C570,Accounts!Q$10:Q$84)=1,0,ROUND((D570-E570)*(1-F570-I570)/SETUP!$C$13,2))))</f>
        <v>0</v>
      </c>
      <c r="K570" s="14" t="str">
        <f>IF(SUM(C570:H570)=0,"",IF(T570=0,LOOKUP(C570,Accounts!$A$10:$A$84,Accounts!$B$10:$B$84),"Error!  Invalid Account Number"))</f>
        <v/>
      </c>
      <c r="L570" s="30">
        <f t="shared" si="50"/>
        <v>0</v>
      </c>
      <c r="M570" s="152">
        <f t="shared" si="53"/>
        <v>0</v>
      </c>
      <c r="N570" s="43"/>
      <c r="O570" s="92"/>
      <c r="P570" s="150"/>
      <c r="Q570" s="156">
        <f t="shared" si="55"/>
        <v>0</v>
      </c>
      <c r="R570" s="161">
        <f t="shared" si="52"/>
        <v>0</v>
      </c>
      <c r="S570" s="15">
        <f>SUMIF(Accounts!A$10:A$84,C570,Accounts!A$10:A$84)</f>
        <v>0</v>
      </c>
      <c r="T570" s="15">
        <f t="shared" si="54"/>
        <v>0</v>
      </c>
      <c r="U570" s="15">
        <f t="shared" si="51"/>
        <v>0</v>
      </c>
    </row>
    <row r="571" spans="1:21">
      <c r="A571" s="56"/>
      <c r="B571" s="3"/>
      <c r="C571" s="216"/>
      <c r="D571" s="102"/>
      <c r="E571" s="102"/>
      <c r="F571" s="103"/>
      <c r="G571" s="131"/>
      <c r="H571" s="2"/>
      <c r="I571" s="107">
        <f>IF(F571="",SUMIF(Accounts!$A$10:$A$84,C571,Accounts!$D$10:$D$84),0)</f>
        <v>0</v>
      </c>
      <c r="J571" s="30">
        <f>IF(H571&lt;&gt;"",ROUND(H571*(1-F571-I571),2),IF(SETUP!$C$10&lt;&gt;"Y",0,IF(SUMIF(Accounts!A$10:A$84,C571,Accounts!Q$10:Q$84)=1,0,ROUND((D571-E571)*(1-F571-I571)/SETUP!$C$13,2))))</f>
        <v>0</v>
      </c>
      <c r="K571" s="14" t="str">
        <f>IF(SUM(C571:H571)=0,"",IF(T571=0,LOOKUP(C571,Accounts!$A$10:$A$84,Accounts!$B$10:$B$84),"Error!  Invalid Account Number"))</f>
        <v/>
      </c>
      <c r="L571" s="30">
        <f t="shared" si="50"/>
        <v>0</v>
      </c>
      <c r="M571" s="152">
        <f t="shared" si="53"/>
        <v>0</v>
      </c>
      <c r="N571" s="43"/>
      <c r="O571" s="92"/>
      <c r="P571" s="150"/>
      <c r="Q571" s="156">
        <f t="shared" si="55"/>
        <v>0</v>
      </c>
      <c r="R571" s="161">
        <f t="shared" si="52"/>
        <v>0</v>
      </c>
      <c r="S571" s="15">
        <f>SUMIF(Accounts!A$10:A$84,C571,Accounts!A$10:A$84)</f>
        <v>0</v>
      </c>
      <c r="T571" s="15">
        <f t="shared" si="54"/>
        <v>0</v>
      </c>
      <c r="U571" s="15">
        <f t="shared" si="51"/>
        <v>0</v>
      </c>
    </row>
    <row r="572" spans="1:21">
      <c r="A572" s="56"/>
      <c r="B572" s="3"/>
      <c r="C572" s="216"/>
      <c r="D572" s="102"/>
      <c r="E572" s="102"/>
      <c r="F572" s="103"/>
      <c r="G572" s="131"/>
      <c r="H572" s="2"/>
      <c r="I572" s="107">
        <f>IF(F572="",SUMIF(Accounts!$A$10:$A$84,C572,Accounts!$D$10:$D$84),0)</f>
        <v>0</v>
      </c>
      <c r="J572" s="30">
        <f>IF(H572&lt;&gt;"",ROUND(H572*(1-F572-I572),2),IF(SETUP!$C$10&lt;&gt;"Y",0,IF(SUMIF(Accounts!A$10:A$84,C572,Accounts!Q$10:Q$84)=1,0,ROUND((D572-E572)*(1-F572-I572)/SETUP!$C$13,2))))</f>
        <v>0</v>
      </c>
      <c r="K572" s="14" t="str">
        <f>IF(SUM(C572:H572)=0,"",IF(T572=0,LOOKUP(C572,Accounts!$A$10:$A$84,Accounts!$B$10:$B$84),"Error!  Invalid Account Number"))</f>
        <v/>
      </c>
      <c r="L572" s="30">
        <f t="shared" si="50"/>
        <v>0</v>
      </c>
      <c r="M572" s="152">
        <f t="shared" si="53"/>
        <v>0</v>
      </c>
      <c r="N572" s="43"/>
      <c r="O572" s="92"/>
      <c r="P572" s="150"/>
      <c r="Q572" s="156">
        <f t="shared" si="55"/>
        <v>0</v>
      </c>
      <c r="R572" s="161">
        <f t="shared" si="52"/>
        <v>0</v>
      </c>
      <c r="S572" s="15">
        <f>SUMIF(Accounts!A$10:A$84,C572,Accounts!A$10:A$84)</f>
        <v>0</v>
      </c>
      <c r="T572" s="15">
        <f t="shared" si="54"/>
        <v>0</v>
      </c>
      <c r="U572" s="15">
        <f t="shared" si="51"/>
        <v>0</v>
      </c>
    </row>
    <row r="573" spans="1:21">
      <c r="A573" s="56"/>
      <c r="B573" s="3"/>
      <c r="C573" s="216"/>
      <c r="D573" s="102"/>
      <c r="E573" s="102"/>
      <c r="F573" s="103"/>
      <c r="G573" s="131"/>
      <c r="H573" s="2"/>
      <c r="I573" s="107">
        <f>IF(F573="",SUMIF(Accounts!$A$10:$A$84,C573,Accounts!$D$10:$D$84),0)</f>
        <v>0</v>
      </c>
      <c r="J573" s="30">
        <f>IF(H573&lt;&gt;"",ROUND(H573*(1-F573-I573),2),IF(SETUP!$C$10&lt;&gt;"Y",0,IF(SUMIF(Accounts!A$10:A$84,C573,Accounts!Q$10:Q$84)=1,0,ROUND((D573-E573)*(1-F573-I573)/SETUP!$C$13,2))))</f>
        <v>0</v>
      </c>
      <c r="K573" s="14" t="str">
        <f>IF(SUM(C573:H573)=0,"",IF(T573=0,LOOKUP(C573,Accounts!$A$10:$A$84,Accounts!$B$10:$B$84),"Error!  Invalid Account Number"))</f>
        <v/>
      </c>
      <c r="L573" s="30">
        <f t="shared" si="50"/>
        <v>0</v>
      </c>
      <c r="M573" s="152">
        <f t="shared" si="53"/>
        <v>0</v>
      </c>
      <c r="N573" s="43"/>
      <c r="O573" s="92"/>
      <c r="P573" s="150"/>
      <c r="Q573" s="156">
        <f t="shared" si="55"/>
        <v>0</v>
      </c>
      <c r="R573" s="161">
        <f t="shared" si="52"/>
        <v>0</v>
      </c>
      <c r="S573" s="15">
        <f>SUMIF(Accounts!A$10:A$84,C573,Accounts!A$10:A$84)</f>
        <v>0</v>
      </c>
      <c r="T573" s="15">
        <f t="shared" si="54"/>
        <v>0</v>
      </c>
      <c r="U573" s="15">
        <f t="shared" si="51"/>
        <v>0</v>
      </c>
    </row>
    <row r="574" spans="1:21">
      <c r="A574" s="56"/>
      <c r="B574" s="3"/>
      <c r="C574" s="216"/>
      <c r="D574" s="102"/>
      <c r="E574" s="102"/>
      <c r="F574" s="103"/>
      <c r="G574" s="131"/>
      <c r="H574" s="2"/>
      <c r="I574" s="107">
        <f>IF(F574="",SUMIF(Accounts!$A$10:$A$84,C574,Accounts!$D$10:$D$84),0)</f>
        <v>0</v>
      </c>
      <c r="J574" s="30">
        <f>IF(H574&lt;&gt;"",ROUND(H574*(1-F574-I574),2),IF(SETUP!$C$10&lt;&gt;"Y",0,IF(SUMIF(Accounts!A$10:A$84,C574,Accounts!Q$10:Q$84)=1,0,ROUND((D574-E574)*(1-F574-I574)/SETUP!$C$13,2))))</f>
        <v>0</v>
      </c>
      <c r="K574" s="14" t="str">
        <f>IF(SUM(C574:H574)=0,"",IF(T574=0,LOOKUP(C574,Accounts!$A$10:$A$84,Accounts!$B$10:$B$84),"Error!  Invalid Account Number"))</f>
        <v/>
      </c>
      <c r="L574" s="30">
        <f t="shared" si="50"/>
        <v>0</v>
      </c>
      <c r="M574" s="152">
        <f t="shared" si="53"/>
        <v>0</v>
      </c>
      <c r="N574" s="43"/>
      <c r="O574" s="92"/>
      <c r="P574" s="150"/>
      <c r="Q574" s="156">
        <f t="shared" si="55"/>
        <v>0</v>
      </c>
      <c r="R574" s="161">
        <f t="shared" si="52"/>
        <v>0</v>
      </c>
      <c r="S574" s="15">
        <f>SUMIF(Accounts!A$10:A$84,C574,Accounts!A$10:A$84)</f>
        <v>0</v>
      </c>
      <c r="T574" s="15">
        <f t="shared" si="54"/>
        <v>0</v>
      </c>
      <c r="U574" s="15">
        <f t="shared" si="51"/>
        <v>0</v>
      </c>
    </row>
    <row r="575" spans="1:21">
      <c r="A575" s="56"/>
      <c r="B575" s="3"/>
      <c r="C575" s="216"/>
      <c r="D575" s="102"/>
      <c r="E575" s="102"/>
      <c r="F575" s="103"/>
      <c r="G575" s="131"/>
      <c r="H575" s="2"/>
      <c r="I575" s="107">
        <f>IF(F575="",SUMIF(Accounts!$A$10:$A$84,C575,Accounts!$D$10:$D$84),0)</f>
        <v>0</v>
      </c>
      <c r="J575" s="30">
        <f>IF(H575&lt;&gt;"",ROUND(H575*(1-F575-I575),2),IF(SETUP!$C$10&lt;&gt;"Y",0,IF(SUMIF(Accounts!A$10:A$84,C575,Accounts!Q$10:Q$84)=1,0,ROUND((D575-E575)*(1-F575-I575)/SETUP!$C$13,2))))</f>
        <v>0</v>
      </c>
      <c r="K575" s="14" t="str">
        <f>IF(SUM(C575:H575)=0,"",IF(T575=0,LOOKUP(C575,Accounts!$A$10:$A$84,Accounts!$B$10:$B$84),"Error!  Invalid Account Number"))</f>
        <v/>
      </c>
      <c r="L575" s="30">
        <f t="shared" si="50"/>
        <v>0</v>
      </c>
      <c r="M575" s="152">
        <f t="shared" si="53"/>
        <v>0</v>
      </c>
      <c r="N575" s="43"/>
      <c r="O575" s="92"/>
      <c r="P575" s="150"/>
      <c r="Q575" s="156">
        <f t="shared" si="55"/>
        <v>0</v>
      </c>
      <c r="R575" s="161">
        <f t="shared" si="52"/>
        <v>0</v>
      </c>
      <c r="S575" s="15">
        <f>SUMIF(Accounts!A$10:A$84,C575,Accounts!A$10:A$84)</f>
        <v>0</v>
      </c>
      <c r="T575" s="15">
        <f t="shared" si="54"/>
        <v>0</v>
      </c>
      <c r="U575" s="15">
        <f t="shared" si="51"/>
        <v>0</v>
      </c>
    </row>
    <row r="576" spans="1:21">
      <c r="A576" s="56"/>
      <c r="B576" s="3"/>
      <c r="C576" s="216"/>
      <c r="D576" s="102"/>
      <c r="E576" s="102"/>
      <c r="F576" s="103"/>
      <c r="G576" s="131"/>
      <c r="H576" s="2"/>
      <c r="I576" s="107">
        <f>IF(F576="",SUMIF(Accounts!$A$10:$A$84,C576,Accounts!$D$10:$D$84),0)</f>
        <v>0</v>
      </c>
      <c r="J576" s="30">
        <f>IF(H576&lt;&gt;"",ROUND(H576*(1-F576-I576),2),IF(SETUP!$C$10&lt;&gt;"Y",0,IF(SUMIF(Accounts!A$10:A$84,C576,Accounts!Q$10:Q$84)=1,0,ROUND((D576-E576)*(1-F576-I576)/SETUP!$C$13,2))))</f>
        <v>0</v>
      </c>
      <c r="K576" s="14" t="str">
        <f>IF(SUM(C576:H576)=0,"",IF(T576=0,LOOKUP(C576,Accounts!$A$10:$A$84,Accounts!$B$10:$B$84),"Error!  Invalid Account Number"))</f>
        <v/>
      </c>
      <c r="L576" s="30">
        <f t="shared" si="50"/>
        <v>0</v>
      </c>
      <c r="M576" s="152">
        <f t="shared" si="53"/>
        <v>0</v>
      </c>
      <c r="N576" s="43"/>
      <c r="O576" s="92"/>
      <c r="P576" s="150"/>
      <c r="Q576" s="156">
        <f t="shared" si="55"/>
        <v>0</v>
      </c>
      <c r="R576" s="161">
        <f t="shared" si="52"/>
        <v>0</v>
      </c>
      <c r="S576" s="15">
        <f>SUMIF(Accounts!A$10:A$84,C576,Accounts!A$10:A$84)</f>
        <v>0</v>
      </c>
      <c r="T576" s="15">
        <f t="shared" si="54"/>
        <v>0</v>
      </c>
      <c r="U576" s="15">
        <f t="shared" si="51"/>
        <v>0</v>
      </c>
    </row>
    <row r="577" spans="1:21">
      <c r="A577" s="56"/>
      <c r="B577" s="3"/>
      <c r="C577" s="216"/>
      <c r="D577" s="102"/>
      <c r="E577" s="102"/>
      <c r="F577" s="103"/>
      <c r="G577" s="131"/>
      <c r="H577" s="2"/>
      <c r="I577" s="107">
        <f>IF(F577="",SUMIF(Accounts!$A$10:$A$84,C577,Accounts!$D$10:$D$84),0)</f>
        <v>0</v>
      </c>
      <c r="J577" s="30">
        <f>IF(H577&lt;&gt;"",ROUND(H577*(1-F577-I577),2),IF(SETUP!$C$10&lt;&gt;"Y",0,IF(SUMIF(Accounts!A$10:A$84,C577,Accounts!Q$10:Q$84)=1,0,ROUND((D577-E577)*(1-F577-I577)/SETUP!$C$13,2))))</f>
        <v>0</v>
      </c>
      <c r="K577" s="14" t="str">
        <f>IF(SUM(C577:H577)=0,"",IF(T577=0,LOOKUP(C577,Accounts!$A$10:$A$84,Accounts!$B$10:$B$84),"Error!  Invalid Account Number"))</f>
        <v/>
      </c>
      <c r="L577" s="30">
        <f t="shared" si="50"/>
        <v>0</v>
      </c>
      <c r="M577" s="152">
        <f t="shared" si="53"/>
        <v>0</v>
      </c>
      <c r="N577" s="43"/>
      <c r="O577" s="92"/>
      <c r="P577" s="150"/>
      <c r="Q577" s="156">
        <f t="shared" si="55"/>
        <v>0</v>
      </c>
      <c r="R577" s="161">
        <f t="shared" si="52"/>
        <v>0</v>
      </c>
      <c r="S577" s="15">
        <f>SUMIF(Accounts!A$10:A$84,C577,Accounts!A$10:A$84)</f>
        <v>0</v>
      </c>
      <c r="T577" s="15">
        <f t="shared" si="54"/>
        <v>0</v>
      </c>
      <c r="U577" s="15">
        <f t="shared" si="51"/>
        <v>0</v>
      </c>
    </row>
    <row r="578" spans="1:21">
      <c r="A578" s="56"/>
      <c r="B578" s="3"/>
      <c r="C578" s="216"/>
      <c r="D578" s="102"/>
      <c r="E578" s="102"/>
      <c r="F578" s="103"/>
      <c r="G578" s="131"/>
      <c r="H578" s="2"/>
      <c r="I578" s="107">
        <f>IF(F578="",SUMIF(Accounts!$A$10:$A$84,C578,Accounts!$D$10:$D$84),0)</f>
        <v>0</v>
      </c>
      <c r="J578" s="30">
        <f>IF(H578&lt;&gt;"",ROUND(H578*(1-F578-I578),2),IF(SETUP!$C$10&lt;&gt;"Y",0,IF(SUMIF(Accounts!A$10:A$84,C578,Accounts!Q$10:Q$84)=1,0,ROUND((D578-E578)*(1-F578-I578)/SETUP!$C$13,2))))</f>
        <v>0</v>
      </c>
      <c r="K578" s="14" t="str">
        <f>IF(SUM(C578:H578)=0,"",IF(T578=0,LOOKUP(C578,Accounts!$A$10:$A$84,Accounts!$B$10:$B$84),"Error!  Invalid Account Number"))</f>
        <v/>
      </c>
      <c r="L578" s="30">
        <f t="shared" si="50"/>
        <v>0</v>
      </c>
      <c r="M578" s="152">
        <f t="shared" si="53"/>
        <v>0</v>
      </c>
      <c r="N578" s="43"/>
      <c r="O578" s="92"/>
      <c r="P578" s="150"/>
      <c r="Q578" s="156">
        <f t="shared" si="55"/>
        <v>0</v>
      </c>
      <c r="R578" s="161">
        <f t="shared" si="52"/>
        <v>0</v>
      </c>
      <c r="S578" s="15">
        <f>SUMIF(Accounts!A$10:A$84,C578,Accounts!A$10:A$84)</f>
        <v>0</v>
      </c>
      <c r="T578" s="15">
        <f t="shared" si="54"/>
        <v>0</v>
      </c>
      <c r="U578" s="15">
        <f t="shared" si="51"/>
        <v>0</v>
      </c>
    </row>
    <row r="579" spans="1:21">
      <c r="A579" s="56"/>
      <c r="B579" s="3"/>
      <c r="C579" s="216"/>
      <c r="D579" s="102"/>
      <c r="E579" s="102"/>
      <c r="F579" s="103"/>
      <c r="G579" s="131"/>
      <c r="H579" s="2"/>
      <c r="I579" s="107">
        <f>IF(F579="",SUMIF(Accounts!$A$10:$A$84,C579,Accounts!$D$10:$D$84),0)</f>
        <v>0</v>
      </c>
      <c r="J579" s="30">
        <f>IF(H579&lt;&gt;"",ROUND(H579*(1-F579-I579),2),IF(SETUP!$C$10&lt;&gt;"Y",0,IF(SUMIF(Accounts!A$10:A$84,C579,Accounts!Q$10:Q$84)=1,0,ROUND((D579-E579)*(1-F579-I579)/SETUP!$C$13,2))))</f>
        <v>0</v>
      </c>
      <c r="K579" s="14" t="str">
        <f>IF(SUM(C579:H579)=0,"",IF(T579=0,LOOKUP(C579,Accounts!$A$10:$A$84,Accounts!$B$10:$B$84),"Error!  Invalid Account Number"))</f>
        <v/>
      </c>
      <c r="L579" s="30">
        <f t="shared" si="50"/>
        <v>0</v>
      </c>
      <c r="M579" s="152">
        <f t="shared" si="53"/>
        <v>0</v>
      </c>
      <c r="N579" s="43"/>
      <c r="O579" s="92"/>
      <c r="P579" s="150"/>
      <c r="Q579" s="156">
        <f t="shared" si="55"/>
        <v>0</v>
      </c>
      <c r="R579" s="161">
        <f t="shared" si="52"/>
        <v>0</v>
      </c>
      <c r="S579" s="15">
        <f>SUMIF(Accounts!A$10:A$84,C579,Accounts!A$10:A$84)</f>
        <v>0</v>
      </c>
      <c r="T579" s="15">
        <f t="shared" si="54"/>
        <v>0</v>
      </c>
      <c r="U579" s="15">
        <f t="shared" si="51"/>
        <v>0</v>
      </c>
    </row>
    <row r="580" spans="1:21">
      <c r="A580" s="56"/>
      <c r="B580" s="3"/>
      <c r="C580" s="216"/>
      <c r="D580" s="102"/>
      <c r="E580" s="102"/>
      <c r="F580" s="103"/>
      <c r="G580" s="131"/>
      <c r="H580" s="2"/>
      <c r="I580" s="107">
        <f>IF(F580="",SUMIF(Accounts!$A$10:$A$84,C580,Accounts!$D$10:$D$84),0)</f>
        <v>0</v>
      </c>
      <c r="J580" s="30">
        <f>IF(H580&lt;&gt;"",ROUND(H580*(1-F580-I580),2),IF(SETUP!$C$10&lt;&gt;"Y",0,IF(SUMIF(Accounts!A$10:A$84,C580,Accounts!Q$10:Q$84)=1,0,ROUND((D580-E580)*(1-F580-I580)/SETUP!$C$13,2))))</f>
        <v>0</v>
      </c>
      <c r="K580" s="14" t="str">
        <f>IF(SUM(C580:H580)=0,"",IF(T580=0,LOOKUP(C580,Accounts!$A$10:$A$84,Accounts!$B$10:$B$84),"Error!  Invalid Account Number"))</f>
        <v/>
      </c>
      <c r="L580" s="30">
        <f t="shared" si="50"/>
        <v>0</v>
      </c>
      <c r="M580" s="152">
        <f t="shared" si="53"/>
        <v>0</v>
      </c>
      <c r="N580" s="43"/>
      <c r="O580" s="92"/>
      <c r="P580" s="150"/>
      <c r="Q580" s="156">
        <f t="shared" si="55"/>
        <v>0</v>
      </c>
      <c r="R580" s="161">
        <f t="shared" si="52"/>
        <v>0</v>
      </c>
      <c r="S580" s="15">
        <f>SUMIF(Accounts!A$10:A$84,C580,Accounts!A$10:A$84)</f>
        <v>0</v>
      </c>
      <c r="T580" s="15">
        <f t="shared" si="54"/>
        <v>0</v>
      </c>
      <c r="U580" s="15">
        <f t="shared" si="51"/>
        <v>0</v>
      </c>
    </row>
    <row r="581" spans="1:21">
      <c r="A581" s="56"/>
      <c r="B581" s="3"/>
      <c r="C581" s="216"/>
      <c r="D581" s="102"/>
      <c r="E581" s="102"/>
      <c r="F581" s="103"/>
      <c r="G581" s="131"/>
      <c r="H581" s="2"/>
      <c r="I581" s="107">
        <f>IF(F581="",SUMIF(Accounts!$A$10:$A$84,C581,Accounts!$D$10:$D$84),0)</f>
        <v>0</v>
      </c>
      <c r="J581" s="30">
        <f>IF(H581&lt;&gt;"",ROUND(H581*(1-F581-I581),2),IF(SETUP!$C$10&lt;&gt;"Y",0,IF(SUMIF(Accounts!A$10:A$84,C581,Accounts!Q$10:Q$84)=1,0,ROUND((D581-E581)*(1-F581-I581)/SETUP!$C$13,2))))</f>
        <v>0</v>
      </c>
      <c r="K581" s="14" t="str">
        <f>IF(SUM(C581:H581)=0,"",IF(T581=0,LOOKUP(C581,Accounts!$A$10:$A$84,Accounts!$B$10:$B$84),"Error!  Invalid Account Number"))</f>
        <v/>
      </c>
      <c r="L581" s="30">
        <f t="shared" si="50"/>
        <v>0</v>
      </c>
      <c r="M581" s="152">
        <f t="shared" si="53"/>
        <v>0</v>
      </c>
      <c r="N581" s="43"/>
      <c r="O581" s="92"/>
      <c r="P581" s="150"/>
      <c r="Q581" s="156">
        <f t="shared" si="55"/>
        <v>0</v>
      </c>
      <c r="R581" s="161">
        <f t="shared" si="52"/>
        <v>0</v>
      </c>
      <c r="S581" s="15">
        <f>SUMIF(Accounts!A$10:A$84,C581,Accounts!A$10:A$84)</f>
        <v>0</v>
      </c>
      <c r="T581" s="15">
        <f t="shared" si="54"/>
        <v>0</v>
      </c>
      <c r="U581" s="15">
        <f t="shared" si="51"/>
        <v>0</v>
      </c>
    </row>
    <row r="582" spans="1:21">
      <c r="A582" s="56"/>
      <c r="B582" s="3"/>
      <c r="C582" s="216"/>
      <c r="D582" s="102"/>
      <c r="E582" s="102"/>
      <c r="F582" s="103"/>
      <c r="G582" s="131"/>
      <c r="H582" s="2"/>
      <c r="I582" s="107">
        <f>IF(F582="",SUMIF(Accounts!$A$10:$A$84,C582,Accounts!$D$10:$D$84),0)</f>
        <v>0</v>
      </c>
      <c r="J582" s="30">
        <f>IF(H582&lt;&gt;"",ROUND(H582*(1-F582-I582),2),IF(SETUP!$C$10&lt;&gt;"Y",0,IF(SUMIF(Accounts!A$10:A$84,C582,Accounts!Q$10:Q$84)=1,0,ROUND((D582-E582)*(1-F582-I582)/SETUP!$C$13,2))))</f>
        <v>0</v>
      </c>
      <c r="K582" s="14" t="str">
        <f>IF(SUM(C582:H582)=0,"",IF(T582=0,LOOKUP(C582,Accounts!$A$10:$A$84,Accounts!$B$10:$B$84),"Error!  Invalid Account Number"))</f>
        <v/>
      </c>
      <c r="L582" s="30">
        <f t="shared" si="50"/>
        <v>0</v>
      </c>
      <c r="M582" s="152">
        <f t="shared" si="53"/>
        <v>0</v>
      </c>
      <c r="N582" s="43"/>
      <c r="O582" s="92"/>
      <c r="P582" s="150"/>
      <c r="Q582" s="156">
        <f t="shared" si="55"/>
        <v>0</v>
      </c>
      <c r="R582" s="161">
        <f t="shared" si="52"/>
        <v>0</v>
      </c>
      <c r="S582" s="15">
        <f>SUMIF(Accounts!A$10:A$84,C582,Accounts!A$10:A$84)</f>
        <v>0</v>
      </c>
      <c r="T582" s="15">
        <f t="shared" si="54"/>
        <v>0</v>
      </c>
      <c r="U582" s="15">
        <f t="shared" si="51"/>
        <v>0</v>
      </c>
    </row>
    <row r="583" spans="1:21">
      <c r="A583" s="56"/>
      <c r="B583" s="3"/>
      <c r="C583" s="216"/>
      <c r="D583" s="102"/>
      <c r="E583" s="102"/>
      <c r="F583" s="103"/>
      <c r="G583" s="131"/>
      <c r="H583" s="2"/>
      <c r="I583" s="107">
        <f>IF(F583="",SUMIF(Accounts!$A$10:$A$84,C583,Accounts!$D$10:$D$84),0)</f>
        <v>0</v>
      </c>
      <c r="J583" s="30">
        <f>IF(H583&lt;&gt;"",ROUND(H583*(1-F583-I583),2),IF(SETUP!$C$10&lt;&gt;"Y",0,IF(SUMIF(Accounts!A$10:A$84,C583,Accounts!Q$10:Q$84)=1,0,ROUND((D583-E583)*(1-F583-I583)/SETUP!$C$13,2))))</f>
        <v>0</v>
      </c>
      <c r="K583" s="14" t="str">
        <f>IF(SUM(C583:H583)=0,"",IF(T583=0,LOOKUP(C583,Accounts!$A$10:$A$84,Accounts!$B$10:$B$84),"Error!  Invalid Account Number"))</f>
        <v/>
      </c>
      <c r="L583" s="30">
        <f t="shared" si="50"/>
        <v>0</v>
      </c>
      <c r="M583" s="152">
        <f t="shared" si="53"/>
        <v>0</v>
      </c>
      <c r="N583" s="43"/>
      <c r="O583" s="92"/>
      <c r="P583" s="150"/>
      <c r="Q583" s="156">
        <f t="shared" si="55"/>
        <v>0</v>
      </c>
      <c r="R583" s="161">
        <f t="shared" si="52"/>
        <v>0</v>
      </c>
      <c r="S583" s="15">
        <f>SUMIF(Accounts!A$10:A$84,C583,Accounts!A$10:A$84)</f>
        <v>0</v>
      </c>
      <c r="T583" s="15">
        <f t="shared" si="54"/>
        <v>0</v>
      </c>
      <c r="U583" s="15">
        <f t="shared" si="51"/>
        <v>0</v>
      </c>
    </row>
    <row r="584" spans="1:21">
      <c r="A584" s="56"/>
      <c r="B584" s="3"/>
      <c r="C584" s="216"/>
      <c r="D584" s="102"/>
      <c r="E584" s="102"/>
      <c r="F584" s="103"/>
      <c r="G584" s="131"/>
      <c r="H584" s="2"/>
      <c r="I584" s="107">
        <f>IF(F584="",SUMIF(Accounts!$A$10:$A$84,C584,Accounts!$D$10:$D$84),0)</f>
        <v>0</v>
      </c>
      <c r="J584" s="30">
        <f>IF(H584&lt;&gt;"",ROUND(H584*(1-F584-I584),2),IF(SETUP!$C$10&lt;&gt;"Y",0,IF(SUMIF(Accounts!A$10:A$84,C584,Accounts!Q$10:Q$84)=1,0,ROUND((D584-E584)*(1-F584-I584)/SETUP!$C$13,2))))</f>
        <v>0</v>
      </c>
      <c r="K584" s="14" t="str">
        <f>IF(SUM(C584:H584)=0,"",IF(T584=0,LOOKUP(C584,Accounts!$A$10:$A$84,Accounts!$B$10:$B$84),"Error!  Invalid Account Number"))</f>
        <v/>
      </c>
      <c r="L584" s="30">
        <f t="shared" ref="L584:L608" si="56">D584-E584-J584-M584</f>
        <v>0</v>
      </c>
      <c r="M584" s="152">
        <f t="shared" si="53"/>
        <v>0</v>
      </c>
      <c r="N584" s="43"/>
      <c r="O584" s="92"/>
      <c r="P584" s="150"/>
      <c r="Q584" s="156">
        <f t="shared" si="55"/>
        <v>0</v>
      </c>
      <c r="R584" s="161">
        <f t="shared" si="52"/>
        <v>0</v>
      </c>
      <c r="S584" s="15">
        <f>SUMIF(Accounts!A$10:A$84,C584,Accounts!A$10:A$84)</f>
        <v>0</v>
      </c>
      <c r="T584" s="15">
        <f t="shared" si="54"/>
        <v>0</v>
      </c>
      <c r="U584" s="15">
        <f t="shared" ref="U584:U610" si="57">IF(OR(AND(D584-E584&lt;0,J584&gt;0),AND(D584-E584&gt;0,J584&lt;0)),1,0)</f>
        <v>0</v>
      </c>
    </row>
    <row r="585" spans="1:21">
      <c r="A585" s="56"/>
      <c r="B585" s="3"/>
      <c r="C585" s="216"/>
      <c r="D585" s="102"/>
      <c r="E585" s="102"/>
      <c r="F585" s="103"/>
      <c r="G585" s="131"/>
      <c r="H585" s="2"/>
      <c r="I585" s="107">
        <f>IF(F585="",SUMIF(Accounts!$A$10:$A$84,C585,Accounts!$D$10:$D$84),0)</f>
        <v>0</v>
      </c>
      <c r="J585" s="30">
        <f>IF(H585&lt;&gt;"",ROUND(H585*(1-F585-I585),2),IF(SETUP!$C$10&lt;&gt;"Y",0,IF(SUMIF(Accounts!A$10:A$84,C585,Accounts!Q$10:Q$84)=1,0,ROUND((D585-E585)*(1-F585-I585)/SETUP!$C$13,2))))</f>
        <v>0</v>
      </c>
      <c r="K585" s="14" t="str">
        <f>IF(SUM(C585:H585)=0,"",IF(T585=0,LOOKUP(C585,Accounts!$A$10:$A$84,Accounts!$B$10:$B$84),"Error!  Invalid Account Number"))</f>
        <v/>
      </c>
      <c r="L585" s="30">
        <f t="shared" si="56"/>
        <v>0</v>
      </c>
      <c r="M585" s="152">
        <f t="shared" si="53"/>
        <v>0</v>
      </c>
      <c r="N585" s="43"/>
      <c r="O585" s="92"/>
      <c r="P585" s="150"/>
      <c r="Q585" s="156">
        <f t="shared" si="55"/>
        <v>0</v>
      </c>
      <c r="R585" s="161">
        <f t="shared" ref="R585:R608" si="58">J585+Q585</f>
        <v>0</v>
      </c>
      <c r="S585" s="15">
        <f>SUMIF(Accounts!A$10:A$84,C585,Accounts!A$10:A$84)</f>
        <v>0</v>
      </c>
      <c r="T585" s="15">
        <f t="shared" si="54"/>
        <v>0</v>
      </c>
      <c r="U585" s="15">
        <f t="shared" si="57"/>
        <v>0</v>
      </c>
    </row>
    <row r="586" spans="1:21">
      <c r="A586" s="56"/>
      <c r="B586" s="3"/>
      <c r="C586" s="216"/>
      <c r="D586" s="102"/>
      <c r="E586" s="102"/>
      <c r="F586" s="103"/>
      <c r="G586" s="131"/>
      <c r="H586" s="2"/>
      <c r="I586" s="107">
        <f>IF(F586="",SUMIF(Accounts!$A$10:$A$84,C586,Accounts!$D$10:$D$84),0)</f>
        <v>0</v>
      </c>
      <c r="J586" s="30">
        <f>IF(H586&lt;&gt;"",ROUND(H586*(1-F586-I586),2),IF(SETUP!$C$10&lt;&gt;"Y",0,IF(SUMIF(Accounts!A$10:A$84,C586,Accounts!Q$10:Q$84)=1,0,ROUND((D586-E586)*(1-F586-I586)/SETUP!$C$13,2))))</f>
        <v>0</v>
      </c>
      <c r="K586" s="14" t="str">
        <f>IF(SUM(C586:H586)=0,"",IF(T586=0,LOOKUP(C586,Accounts!$A$10:$A$84,Accounts!$B$10:$B$84),"Error!  Invalid Account Number"))</f>
        <v/>
      </c>
      <c r="L586" s="30">
        <f t="shared" si="56"/>
        <v>0</v>
      </c>
      <c r="M586" s="152">
        <f t="shared" ref="M586:M608" si="59">ROUND((D586-E586)*(F586+I586),2)</f>
        <v>0</v>
      </c>
      <c r="N586" s="43"/>
      <c r="O586" s="92"/>
      <c r="P586" s="150"/>
      <c r="Q586" s="156">
        <f t="shared" si="55"/>
        <v>0</v>
      </c>
      <c r="R586" s="161">
        <f t="shared" si="58"/>
        <v>0</v>
      </c>
      <c r="S586" s="15">
        <f>SUMIF(Accounts!A$10:A$84,C586,Accounts!A$10:A$84)</f>
        <v>0</v>
      </c>
      <c r="T586" s="15">
        <f t="shared" ref="T586:T608" si="60">IF(AND(SUM(D586:H586)&lt;&gt;0,C586=0),1,IF(S586=C586,0,1))</f>
        <v>0</v>
      </c>
      <c r="U586" s="15">
        <f t="shared" si="57"/>
        <v>0</v>
      </c>
    </row>
    <row r="587" spans="1:21">
      <c r="A587" s="56"/>
      <c r="B587" s="3"/>
      <c r="C587" s="216"/>
      <c r="D587" s="102"/>
      <c r="E587" s="102"/>
      <c r="F587" s="103"/>
      <c r="G587" s="131"/>
      <c r="H587" s="2"/>
      <c r="I587" s="107">
        <f>IF(F587="",SUMIF(Accounts!$A$10:$A$84,C587,Accounts!$D$10:$D$84),0)</f>
        <v>0</v>
      </c>
      <c r="J587" s="30">
        <f>IF(H587&lt;&gt;"",ROUND(H587*(1-F587-I587),2),IF(SETUP!$C$10&lt;&gt;"Y",0,IF(SUMIF(Accounts!A$10:A$84,C587,Accounts!Q$10:Q$84)=1,0,ROUND((D587-E587)*(1-F587-I587)/SETUP!$C$13,2))))</f>
        <v>0</v>
      </c>
      <c r="K587" s="14" t="str">
        <f>IF(SUM(C587:H587)=0,"",IF(T587=0,LOOKUP(C587,Accounts!$A$10:$A$84,Accounts!$B$10:$B$84),"Error!  Invalid Account Number"))</f>
        <v/>
      </c>
      <c r="L587" s="30">
        <f t="shared" si="56"/>
        <v>0</v>
      </c>
      <c r="M587" s="152">
        <f t="shared" si="59"/>
        <v>0</v>
      </c>
      <c r="N587" s="43"/>
      <c r="O587" s="92"/>
      <c r="P587" s="150"/>
      <c r="Q587" s="156">
        <f t="shared" ref="Q587:Q608" si="61">IF(AND(C587&gt;=101,C587&lt;=120),-J587,0)</f>
        <v>0</v>
      </c>
      <c r="R587" s="161">
        <f t="shared" si="58"/>
        <v>0</v>
      </c>
      <c r="S587" s="15">
        <f>SUMIF(Accounts!A$10:A$84,C587,Accounts!A$10:A$84)</f>
        <v>0</v>
      </c>
      <c r="T587" s="15">
        <f t="shared" si="60"/>
        <v>0</v>
      </c>
      <c r="U587" s="15">
        <f t="shared" si="57"/>
        <v>0</v>
      </c>
    </row>
    <row r="588" spans="1:21">
      <c r="A588" s="56"/>
      <c r="B588" s="3"/>
      <c r="C588" s="216"/>
      <c r="D588" s="102"/>
      <c r="E588" s="102"/>
      <c r="F588" s="103"/>
      <c r="G588" s="131"/>
      <c r="H588" s="2"/>
      <c r="I588" s="107">
        <f>IF(F588="",SUMIF(Accounts!$A$10:$A$84,C588,Accounts!$D$10:$D$84),0)</f>
        <v>0</v>
      </c>
      <c r="J588" s="30">
        <f>IF(H588&lt;&gt;"",ROUND(H588*(1-F588-I588),2),IF(SETUP!$C$10&lt;&gt;"Y",0,IF(SUMIF(Accounts!A$10:A$84,C588,Accounts!Q$10:Q$84)=1,0,ROUND((D588-E588)*(1-F588-I588)/SETUP!$C$13,2))))</f>
        <v>0</v>
      </c>
      <c r="K588" s="14" t="str">
        <f>IF(SUM(C588:H588)=0,"",IF(T588=0,LOOKUP(C588,Accounts!$A$10:$A$84,Accounts!$B$10:$B$84),"Error!  Invalid Account Number"))</f>
        <v/>
      </c>
      <c r="L588" s="30">
        <f t="shared" si="56"/>
        <v>0</v>
      </c>
      <c r="M588" s="152">
        <f t="shared" si="59"/>
        <v>0</v>
      </c>
      <c r="N588" s="43"/>
      <c r="O588" s="92"/>
      <c r="P588" s="150"/>
      <c r="Q588" s="156">
        <f t="shared" si="61"/>
        <v>0</v>
      </c>
      <c r="R588" s="161">
        <f t="shared" si="58"/>
        <v>0</v>
      </c>
      <c r="S588" s="15">
        <f>SUMIF(Accounts!A$10:A$84,C588,Accounts!A$10:A$84)</f>
        <v>0</v>
      </c>
      <c r="T588" s="15">
        <f t="shared" si="60"/>
        <v>0</v>
      </c>
      <c r="U588" s="15">
        <f t="shared" si="57"/>
        <v>0</v>
      </c>
    </row>
    <row r="589" spans="1:21">
      <c r="A589" s="56"/>
      <c r="B589" s="3"/>
      <c r="C589" s="216"/>
      <c r="D589" s="102"/>
      <c r="E589" s="102"/>
      <c r="F589" s="103"/>
      <c r="G589" s="131"/>
      <c r="H589" s="2"/>
      <c r="I589" s="107">
        <f>IF(F589="",SUMIF(Accounts!$A$10:$A$84,C589,Accounts!$D$10:$D$84),0)</f>
        <v>0</v>
      </c>
      <c r="J589" s="30">
        <f>IF(H589&lt;&gt;"",ROUND(H589*(1-F589-I589),2),IF(SETUP!$C$10&lt;&gt;"Y",0,IF(SUMIF(Accounts!A$10:A$84,C589,Accounts!Q$10:Q$84)=1,0,ROUND((D589-E589)*(1-F589-I589)/SETUP!$C$13,2))))</f>
        <v>0</v>
      </c>
      <c r="K589" s="14" t="str">
        <f>IF(SUM(C589:H589)=0,"",IF(T589=0,LOOKUP(C589,Accounts!$A$10:$A$84,Accounts!$B$10:$B$84),"Error!  Invalid Account Number"))</f>
        <v/>
      </c>
      <c r="L589" s="30">
        <f t="shared" si="56"/>
        <v>0</v>
      </c>
      <c r="M589" s="152">
        <f t="shared" si="59"/>
        <v>0</v>
      </c>
      <c r="N589" s="43"/>
      <c r="O589" s="92"/>
      <c r="P589" s="150"/>
      <c r="Q589" s="156">
        <f t="shared" si="61"/>
        <v>0</v>
      </c>
      <c r="R589" s="161">
        <f t="shared" si="58"/>
        <v>0</v>
      </c>
      <c r="S589" s="15">
        <f>SUMIF(Accounts!A$10:A$84,C589,Accounts!A$10:A$84)</f>
        <v>0</v>
      </c>
      <c r="T589" s="15">
        <f t="shared" si="60"/>
        <v>0</v>
      </c>
      <c r="U589" s="15">
        <f t="shared" si="57"/>
        <v>0</v>
      </c>
    </row>
    <row r="590" spans="1:21">
      <c r="A590" s="56"/>
      <c r="B590" s="3"/>
      <c r="C590" s="216"/>
      <c r="D590" s="102"/>
      <c r="E590" s="102"/>
      <c r="F590" s="103"/>
      <c r="G590" s="131"/>
      <c r="H590" s="2"/>
      <c r="I590" s="107">
        <f>IF(F590="",SUMIF(Accounts!$A$10:$A$84,C590,Accounts!$D$10:$D$84),0)</f>
        <v>0</v>
      </c>
      <c r="J590" s="30">
        <f>IF(H590&lt;&gt;"",ROUND(H590*(1-F590-I590),2),IF(SETUP!$C$10&lt;&gt;"Y",0,IF(SUMIF(Accounts!A$10:A$84,C590,Accounts!Q$10:Q$84)=1,0,ROUND((D590-E590)*(1-F590-I590)/SETUP!$C$13,2))))</f>
        <v>0</v>
      </c>
      <c r="K590" s="14" t="str">
        <f>IF(SUM(C590:H590)=0,"",IF(T590=0,LOOKUP(C590,Accounts!$A$10:$A$84,Accounts!$B$10:$B$84),"Error!  Invalid Account Number"))</f>
        <v/>
      </c>
      <c r="L590" s="30">
        <f t="shared" si="56"/>
        <v>0</v>
      </c>
      <c r="M590" s="152">
        <f t="shared" si="59"/>
        <v>0</v>
      </c>
      <c r="N590" s="43"/>
      <c r="O590" s="92"/>
      <c r="P590" s="150"/>
      <c r="Q590" s="156">
        <f t="shared" si="61"/>
        <v>0</v>
      </c>
      <c r="R590" s="161">
        <f t="shared" si="58"/>
        <v>0</v>
      </c>
      <c r="S590" s="15">
        <f>SUMIF(Accounts!A$10:A$84,C590,Accounts!A$10:A$84)</f>
        <v>0</v>
      </c>
      <c r="T590" s="15">
        <f t="shared" si="60"/>
        <v>0</v>
      </c>
      <c r="U590" s="15">
        <f t="shared" si="57"/>
        <v>0</v>
      </c>
    </row>
    <row r="591" spans="1:21">
      <c r="A591" s="56"/>
      <c r="B591" s="3"/>
      <c r="C591" s="216"/>
      <c r="D591" s="102"/>
      <c r="E591" s="102"/>
      <c r="F591" s="103"/>
      <c r="G591" s="131"/>
      <c r="H591" s="2"/>
      <c r="I591" s="107">
        <f>IF(F591="",SUMIF(Accounts!$A$10:$A$84,C591,Accounts!$D$10:$D$84),0)</f>
        <v>0</v>
      </c>
      <c r="J591" s="30">
        <f>IF(H591&lt;&gt;"",ROUND(H591*(1-F591-I591),2),IF(SETUP!$C$10&lt;&gt;"Y",0,IF(SUMIF(Accounts!A$10:A$84,C591,Accounts!Q$10:Q$84)=1,0,ROUND((D591-E591)*(1-F591-I591)/SETUP!$C$13,2))))</f>
        <v>0</v>
      </c>
      <c r="K591" s="14" t="str">
        <f>IF(SUM(C591:H591)=0,"",IF(T591=0,LOOKUP(C591,Accounts!$A$10:$A$84,Accounts!$B$10:$B$84),"Error!  Invalid Account Number"))</f>
        <v/>
      </c>
      <c r="L591" s="30">
        <f t="shared" si="56"/>
        <v>0</v>
      </c>
      <c r="M591" s="152">
        <f t="shared" si="59"/>
        <v>0</v>
      </c>
      <c r="N591" s="43"/>
      <c r="O591" s="92"/>
      <c r="P591" s="150"/>
      <c r="Q591" s="156">
        <f t="shared" si="61"/>
        <v>0</v>
      </c>
      <c r="R591" s="161">
        <f t="shared" si="58"/>
        <v>0</v>
      </c>
      <c r="S591" s="15">
        <f>SUMIF(Accounts!A$10:A$84,C591,Accounts!A$10:A$84)</f>
        <v>0</v>
      </c>
      <c r="T591" s="15">
        <f t="shared" si="60"/>
        <v>0</v>
      </c>
      <c r="U591" s="15">
        <f t="shared" si="57"/>
        <v>0</v>
      </c>
    </row>
    <row r="592" spans="1:21">
      <c r="A592" s="56"/>
      <c r="B592" s="3"/>
      <c r="C592" s="216"/>
      <c r="D592" s="102"/>
      <c r="E592" s="102"/>
      <c r="F592" s="103"/>
      <c r="G592" s="131"/>
      <c r="H592" s="2"/>
      <c r="I592" s="107">
        <f>IF(F592="",SUMIF(Accounts!$A$10:$A$84,C592,Accounts!$D$10:$D$84),0)</f>
        <v>0</v>
      </c>
      <c r="J592" s="30">
        <f>IF(H592&lt;&gt;"",ROUND(H592*(1-F592-I592),2),IF(SETUP!$C$10&lt;&gt;"Y",0,IF(SUMIF(Accounts!A$10:A$84,C592,Accounts!Q$10:Q$84)=1,0,ROUND((D592-E592)*(1-F592-I592)/SETUP!$C$13,2))))</f>
        <v>0</v>
      </c>
      <c r="K592" s="14" t="str">
        <f>IF(SUM(C592:H592)=0,"",IF(T592=0,LOOKUP(C592,Accounts!$A$10:$A$84,Accounts!$B$10:$B$84),"Error!  Invalid Account Number"))</f>
        <v/>
      </c>
      <c r="L592" s="30">
        <f t="shared" si="56"/>
        <v>0</v>
      </c>
      <c r="M592" s="152">
        <f t="shared" si="59"/>
        <v>0</v>
      </c>
      <c r="N592" s="43"/>
      <c r="O592" s="92"/>
      <c r="P592" s="150"/>
      <c r="Q592" s="156">
        <f t="shared" si="61"/>
        <v>0</v>
      </c>
      <c r="R592" s="161">
        <f t="shared" si="58"/>
        <v>0</v>
      </c>
      <c r="S592" s="15">
        <f>SUMIF(Accounts!A$10:A$84,C592,Accounts!A$10:A$84)</f>
        <v>0</v>
      </c>
      <c r="T592" s="15">
        <f t="shared" si="60"/>
        <v>0</v>
      </c>
      <c r="U592" s="15">
        <f t="shared" si="57"/>
        <v>0</v>
      </c>
    </row>
    <row r="593" spans="1:21">
      <c r="A593" s="56"/>
      <c r="B593" s="3"/>
      <c r="C593" s="216"/>
      <c r="D593" s="102"/>
      <c r="E593" s="102"/>
      <c r="F593" s="103"/>
      <c r="G593" s="131"/>
      <c r="H593" s="2"/>
      <c r="I593" s="107">
        <f>IF(F593="",SUMIF(Accounts!$A$10:$A$84,C593,Accounts!$D$10:$D$84),0)</f>
        <v>0</v>
      </c>
      <c r="J593" s="30">
        <f>IF(H593&lt;&gt;"",ROUND(H593*(1-F593-I593),2),IF(SETUP!$C$10&lt;&gt;"Y",0,IF(SUMIF(Accounts!A$10:A$84,C593,Accounts!Q$10:Q$84)=1,0,ROUND((D593-E593)*(1-F593-I593)/SETUP!$C$13,2))))</f>
        <v>0</v>
      </c>
      <c r="K593" s="14" t="str">
        <f>IF(SUM(C593:H593)=0,"",IF(T593=0,LOOKUP(C593,Accounts!$A$10:$A$84,Accounts!$B$10:$B$84),"Error!  Invalid Account Number"))</f>
        <v/>
      </c>
      <c r="L593" s="30">
        <f t="shared" si="56"/>
        <v>0</v>
      </c>
      <c r="M593" s="152">
        <f t="shared" si="59"/>
        <v>0</v>
      </c>
      <c r="N593" s="43"/>
      <c r="O593" s="92"/>
      <c r="P593" s="150"/>
      <c r="Q593" s="156">
        <f t="shared" si="61"/>
        <v>0</v>
      </c>
      <c r="R593" s="161">
        <f t="shared" si="58"/>
        <v>0</v>
      </c>
      <c r="S593" s="15">
        <f>SUMIF(Accounts!A$10:A$84,C593,Accounts!A$10:A$84)</f>
        <v>0</v>
      </c>
      <c r="T593" s="15">
        <f t="shared" si="60"/>
        <v>0</v>
      </c>
      <c r="U593" s="15">
        <f t="shared" si="57"/>
        <v>0</v>
      </c>
    </row>
    <row r="594" spans="1:21">
      <c r="A594" s="56"/>
      <c r="B594" s="3"/>
      <c r="C594" s="216"/>
      <c r="D594" s="102"/>
      <c r="E594" s="102"/>
      <c r="F594" s="103"/>
      <c r="G594" s="131"/>
      <c r="H594" s="2"/>
      <c r="I594" s="107">
        <f>IF(F594="",SUMIF(Accounts!$A$10:$A$84,C594,Accounts!$D$10:$D$84),0)</f>
        <v>0</v>
      </c>
      <c r="J594" s="30">
        <f>IF(H594&lt;&gt;"",ROUND(H594*(1-F594-I594),2),IF(SETUP!$C$10&lt;&gt;"Y",0,IF(SUMIF(Accounts!A$10:A$84,C594,Accounts!Q$10:Q$84)=1,0,ROUND((D594-E594)*(1-F594-I594)/SETUP!$C$13,2))))</f>
        <v>0</v>
      </c>
      <c r="K594" s="14" t="str">
        <f>IF(SUM(C594:H594)=0,"",IF(T594=0,LOOKUP(C594,Accounts!$A$10:$A$84,Accounts!$B$10:$B$84),"Error!  Invalid Account Number"))</f>
        <v/>
      </c>
      <c r="L594" s="30">
        <f t="shared" si="56"/>
        <v>0</v>
      </c>
      <c r="M594" s="152">
        <f t="shared" si="59"/>
        <v>0</v>
      </c>
      <c r="N594" s="43"/>
      <c r="O594" s="92"/>
      <c r="P594" s="150"/>
      <c r="Q594" s="156">
        <f t="shared" si="61"/>
        <v>0</v>
      </c>
      <c r="R594" s="161">
        <f t="shared" si="58"/>
        <v>0</v>
      </c>
      <c r="S594" s="15">
        <f>SUMIF(Accounts!A$10:A$84,C594,Accounts!A$10:A$84)</f>
        <v>0</v>
      </c>
      <c r="T594" s="15">
        <f t="shared" si="60"/>
        <v>0</v>
      </c>
      <c r="U594" s="15">
        <f t="shared" si="57"/>
        <v>0</v>
      </c>
    </row>
    <row r="595" spans="1:21">
      <c r="A595" s="56"/>
      <c r="B595" s="3"/>
      <c r="C595" s="216"/>
      <c r="D595" s="102"/>
      <c r="E595" s="102"/>
      <c r="F595" s="103"/>
      <c r="G595" s="131"/>
      <c r="H595" s="2"/>
      <c r="I595" s="107">
        <f>IF(F595="",SUMIF(Accounts!$A$10:$A$84,C595,Accounts!$D$10:$D$84),0)</f>
        <v>0</v>
      </c>
      <c r="J595" s="30">
        <f>IF(H595&lt;&gt;"",ROUND(H595*(1-F595-I595),2),IF(SETUP!$C$10&lt;&gt;"Y",0,IF(SUMIF(Accounts!A$10:A$84,C595,Accounts!Q$10:Q$84)=1,0,ROUND((D595-E595)*(1-F595-I595)/SETUP!$C$13,2))))</f>
        <v>0</v>
      </c>
      <c r="K595" s="14" t="str">
        <f>IF(SUM(C595:H595)=0,"",IF(T595=0,LOOKUP(C595,Accounts!$A$10:$A$84,Accounts!$B$10:$B$84),"Error!  Invalid Account Number"))</f>
        <v/>
      </c>
      <c r="L595" s="30">
        <f t="shared" si="56"/>
        <v>0</v>
      </c>
      <c r="M595" s="152">
        <f t="shared" si="59"/>
        <v>0</v>
      </c>
      <c r="N595" s="43"/>
      <c r="O595" s="92"/>
      <c r="P595" s="150"/>
      <c r="Q595" s="156">
        <f t="shared" si="61"/>
        <v>0</v>
      </c>
      <c r="R595" s="161">
        <f t="shared" si="58"/>
        <v>0</v>
      </c>
      <c r="S595" s="15">
        <f>SUMIF(Accounts!A$10:A$84,C595,Accounts!A$10:A$84)</f>
        <v>0</v>
      </c>
      <c r="T595" s="15">
        <f t="shared" si="60"/>
        <v>0</v>
      </c>
      <c r="U595" s="15">
        <f t="shared" si="57"/>
        <v>0</v>
      </c>
    </row>
    <row r="596" spans="1:21">
      <c r="A596" s="56"/>
      <c r="B596" s="3"/>
      <c r="C596" s="216"/>
      <c r="D596" s="102"/>
      <c r="E596" s="102"/>
      <c r="F596" s="103"/>
      <c r="G596" s="131"/>
      <c r="H596" s="2"/>
      <c r="I596" s="107">
        <f>IF(F596="",SUMIF(Accounts!$A$10:$A$84,C596,Accounts!$D$10:$D$84),0)</f>
        <v>0</v>
      </c>
      <c r="J596" s="30">
        <f>IF(H596&lt;&gt;"",ROUND(H596*(1-F596-I596),2),IF(SETUP!$C$10&lt;&gt;"Y",0,IF(SUMIF(Accounts!A$10:A$84,C596,Accounts!Q$10:Q$84)=1,0,ROUND((D596-E596)*(1-F596-I596)/SETUP!$C$13,2))))</f>
        <v>0</v>
      </c>
      <c r="K596" s="14" t="str">
        <f>IF(SUM(C596:H596)=0,"",IF(T596=0,LOOKUP(C596,Accounts!$A$10:$A$84,Accounts!$B$10:$B$84),"Error!  Invalid Account Number"))</f>
        <v/>
      </c>
      <c r="L596" s="30">
        <f t="shared" si="56"/>
        <v>0</v>
      </c>
      <c r="M596" s="152">
        <f t="shared" si="59"/>
        <v>0</v>
      </c>
      <c r="N596" s="43"/>
      <c r="O596" s="92"/>
      <c r="P596" s="150"/>
      <c r="Q596" s="156">
        <f t="shared" si="61"/>
        <v>0</v>
      </c>
      <c r="R596" s="161">
        <f t="shared" si="58"/>
        <v>0</v>
      </c>
      <c r="S596" s="15">
        <f>SUMIF(Accounts!A$10:A$84,C596,Accounts!A$10:A$84)</f>
        <v>0</v>
      </c>
      <c r="T596" s="15">
        <f t="shared" si="60"/>
        <v>0</v>
      </c>
      <c r="U596" s="15">
        <f t="shared" si="57"/>
        <v>0</v>
      </c>
    </row>
    <row r="597" spans="1:21">
      <c r="A597" s="56"/>
      <c r="B597" s="3"/>
      <c r="C597" s="216"/>
      <c r="D597" s="102"/>
      <c r="E597" s="102"/>
      <c r="F597" s="103"/>
      <c r="G597" s="131"/>
      <c r="H597" s="2"/>
      <c r="I597" s="107">
        <f>IF(F597="",SUMIF(Accounts!$A$10:$A$84,C597,Accounts!$D$10:$D$84),0)</f>
        <v>0</v>
      </c>
      <c r="J597" s="30">
        <f>IF(H597&lt;&gt;"",ROUND(H597*(1-F597-I597),2),IF(SETUP!$C$10&lt;&gt;"Y",0,IF(SUMIF(Accounts!A$10:A$84,C597,Accounts!Q$10:Q$84)=1,0,ROUND((D597-E597)*(1-F597-I597)/SETUP!$C$13,2))))</f>
        <v>0</v>
      </c>
      <c r="K597" s="14" t="str">
        <f>IF(SUM(C597:H597)=0,"",IF(T597=0,LOOKUP(C597,Accounts!$A$10:$A$84,Accounts!$B$10:$B$84),"Error!  Invalid Account Number"))</f>
        <v/>
      </c>
      <c r="L597" s="30">
        <f t="shared" si="56"/>
        <v>0</v>
      </c>
      <c r="M597" s="152">
        <f t="shared" si="59"/>
        <v>0</v>
      </c>
      <c r="N597" s="43"/>
      <c r="O597" s="92"/>
      <c r="P597" s="150"/>
      <c r="Q597" s="156">
        <f t="shared" si="61"/>
        <v>0</v>
      </c>
      <c r="R597" s="161">
        <f t="shared" si="58"/>
        <v>0</v>
      </c>
      <c r="S597" s="15">
        <f>SUMIF(Accounts!A$10:A$84,C597,Accounts!A$10:A$84)</f>
        <v>0</v>
      </c>
      <c r="T597" s="15">
        <f t="shared" si="60"/>
        <v>0</v>
      </c>
      <c r="U597" s="15">
        <f t="shared" si="57"/>
        <v>0</v>
      </c>
    </row>
    <row r="598" spans="1:21">
      <c r="A598" s="56"/>
      <c r="B598" s="3"/>
      <c r="C598" s="216"/>
      <c r="D598" s="102"/>
      <c r="E598" s="102"/>
      <c r="F598" s="103"/>
      <c r="G598" s="131"/>
      <c r="H598" s="2"/>
      <c r="I598" s="107">
        <f>IF(F598="",SUMIF(Accounts!$A$10:$A$84,C598,Accounts!$D$10:$D$84),0)</f>
        <v>0</v>
      </c>
      <c r="J598" s="30">
        <f>IF(H598&lt;&gt;"",ROUND(H598*(1-F598-I598),2),IF(SETUP!$C$10&lt;&gt;"Y",0,IF(SUMIF(Accounts!A$10:A$84,C598,Accounts!Q$10:Q$84)=1,0,ROUND((D598-E598)*(1-F598-I598)/SETUP!$C$13,2))))</f>
        <v>0</v>
      </c>
      <c r="K598" s="14" t="str">
        <f>IF(SUM(C598:H598)=0,"",IF(T598=0,LOOKUP(C598,Accounts!$A$10:$A$84,Accounts!$B$10:$B$84),"Error!  Invalid Account Number"))</f>
        <v/>
      </c>
      <c r="L598" s="30">
        <f t="shared" si="56"/>
        <v>0</v>
      </c>
      <c r="M598" s="152">
        <f t="shared" si="59"/>
        <v>0</v>
      </c>
      <c r="N598" s="43"/>
      <c r="O598" s="92"/>
      <c r="P598" s="150"/>
      <c r="Q598" s="156">
        <f t="shared" si="61"/>
        <v>0</v>
      </c>
      <c r="R598" s="161">
        <f t="shared" si="58"/>
        <v>0</v>
      </c>
      <c r="S598" s="15">
        <f>SUMIF(Accounts!A$10:A$84,C598,Accounts!A$10:A$84)</f>
        <v>0</v>
      </c>
      <c r="T598" s="15">
        <f t="shared" si="60"/>
        <v>0</v>
      </c>
      <c r="U598" s="15">
        <f t="shared" si="57"/>
        <v>0</v>
      </c>
    </row>
    <row r="599" spans="1:21">
      <c r="A599" s="56"/>
      <c r="B599" s="3"/>
      <c r="C599" s="216"/>
      <c r="D599" s="102"/>
      <c r="E599" s="102"/>
      <c r="F599" s="103"/>
      <c r="G599" s="131"/>
      <c r="H599" s="2"/>
      <c r="I599" s="107">
        <f>IF(F599="",SUMIF(Accounts!$A$10:$A$84,C599,Accounts!$D$10:$D$84),0)</f>
        <v>0</v>
      </c>
      <c r="J599" s="30">
        <f>IF(H599&lt;&gt;"",ROUND(H599*(1-F599-I599),2),IF(SETUP!$C$10&lt;&gt;"Y",0,IF(SUMIF(Accounts!A$10:A$84,C599,Accounts!Q$10:Q$84)=1,0,ROUND((D599-E599)*(1-F599-I599)/SETUP!$C$13,2))))</f>
        <v>0</v>
      </c>
      <c r="K599" s="14" t="str">
        <f>IF(SUM(C599:H599)=0,"",IF(T599=0,LOOKUP(C599,Accounts!$A$10:$A$84,Accounts!$B$10:$B$84),"Error!  Invalid Account Number"))</f>
        <v/>
      </c>
      <c r="L599" s="30">
        <f t="shared" si="56"/>
        <v>0</v>
      </c>
      <c r="M599" s="152">
        <f t="shared" si="59"/>
        <v>0</v>
      </c>
      <c r="N599" s="43"/>
      <c r="O599" s="92"/>
      <c r="P599" s="150"/>
      <c r="Q599" s="156">
        <f t="shared" si="61"/>
        <v>0</v>
      </c>
      <c r="R599" s="161">
        <f t="shared" si="58"/>
        <v>0</v>
      </c>
      <c r="S599" s="15">
        <f>SUMIF(Accounts!A$10:A$84,C599,Accounts!A$10:A$84)</f>
        <v>0</v>
      </c>
      <c r="T599" s="15">
        <f t="shared" si="60"/>
        <v>0</v>
      </c>
      <c r="U599" s="15">
        <f t="shared" si="57"/>
        <v>0</v>
      </c>
    </row>
    <row r="600" spans="1:21">
      <c r="A600" s="56"/>
      <c r="B600" s="3"/>
      <c r="C600" s="216"/>
      <c r="D600" s="102"/>
      <c r="E600" s="102"/>
      <c r="F600" s="103"/>
      <c r="G600" s="131"/>
      <c r="H600" s="2"/>
      <c r="I600" s="107">
        <f>IF(F600="",SUMIF(Accounts!$A$10:$A$84,C600,Accounts!$D$10:$D$84),0)</f>
        <v>0</v>
      </c>
      <c r="J600" s="30">
        <f>IF(H600&lt;&gt;"",ROUND(H600*(1-F600-I600),2),IF(SETUP!$C$10&lt;&gt;"Y",0,IF(SUMIF(Accounts!A$10:A$84,C600,Accounts!Q$10:Q$84)=1,0,ROUND((D600-E600)*(1-F600-I600)/SETUP!$C$13,2))))</f>
        <v>0</v>
      </c>
      <c r="K600" s="14" t="str">
        <f>IF(SUM(C600:H600)=0,"",IF(T600=0,LOOKUP(C600,Accounts!$A$10:$A$84,Accounts!$B$10:$B$84),"Error!  Invalid Account Number"))</f>
        <v/>
      </c>
      <c r="L600" s="30">
        <f t="shared" si="56"/>
        <v>0</v>
      </c>
      <c r="M600" s="152">
        <f t="shared" si="59"/>
        <v>0</v>
      </c>
      <c r="N600" s="43"/>
      <c r="O600" s="92"/>
      <c r="P600" s="150"/>
      <c r="Q600" s="156">
        <f t="shared" si="61"/>
        <v>0</v>
      </c>
      <c r="R600" s="161">
        <f t="shared" si="58"/>
        <v>0</v>
      </c>
      <c r="S600" s="15">
        <f>SUMIF(Accounts!A$10:A$84,C600,Accounts!A$10:A$84)</f>
        <v>0</v>
      </c>
      <c r="T600" s="15">
        <f t="shared" si="60"/>
        <v>0</v>
      </c>
      <c r="U600" s="15">
        <f t="shared" si="57"/>
        <v>0</v>
      </c>
    </row>
    <row r="601" spans="1:21">
      <c r="A601" s="56"/>
      <c r="B601" s="3"/>
      <c r="C601" s="216"/>
      <c r="D601" s="102"/>
      <c r="E601" s="102"/>
      <c r="F601" s="103"/>
      <c r="G601" s="131"/>
      <c r="H601" s="2"/>
      <c r="I601" s="107">
        <f>IF(F601="",SUMIF(Accounts!$A$10:$A$84,C601,Accounts!$D$10:$D$84),0)</f>
        <v>0</v>
      </c>
      <c r="J601" s="30">
        <f>IF(H601&lt;&gt;"",ROUND(H601*(1-F601-I601),2),IF(SETUP!$C$10&lt;&gt;"Y",0,IF(SUMIF(Accounts!A$10:A$84,C601,Accounts!Q$10:Q$84)=1,0,ROUND((D601-E601)*(1-F601-I601)/SETUP!$C$13,2))))</f>
        <v>0</v>
      </c>
      <c r="K601" s="14" t="str">
        <f>IF(SUM(C601:H601)=0,"",IF(T601=0,LOOKUP(C601,Accounts!$A$10:$A$84,Accounts!$B$10:$B$84),"Error!  Invalid Account Number"))</f>
        <v/>
      </c>
      <c r="L601" s="30">
        <f t="shared" si="56"/>
        <v>0</v>
      </c>
      <c r="M601" s="152">
        <f t="shared" si="59"/>
        <v>0</v>
      </c>
      <c r="N601" s="43"/>
      <c r="O601" s="92"/>
      <c r="P601" s="150"/>
      <c r="Q601" s="156">
        <f t="shared" si="61"/>
        <v>0</v>
      </c>
      <c r="R601" s="161">
        <f t="shared" si="58"/>
        <v>0</v>
      </c>
      <c r="S601" s="15">
        <f>SUMIF(Accounts!A$10:A$84,C601,Accounts!A$10:A$84)</f>
        <v>0</v>
      </c>
      <c r="T601" s="15">
        <f t="shared" si="60"/>
        <v>0</v>
      </c>
      <c r="U601" s="15">
        <f t="shared" si="57"/>
        <v>0</v>
      </c>
    </row>
    <row r="602" spans="1:21">
      <c r="A602" s="56"/>
      <c r="B602" s="3"/>
      <c r="C602" s="216"/>
      <c r="D602" s="102"/>
      <c r="E602" s="102"/>
      <c r="F602" s="103"/>
      <c r="G602" s="131"/>
      <c r="H602" s="2"/>
      <c r="I602" s="107">
        <f>IF(F602="",SUMIF(Accounts!$A$10:$A$84,C602,Accounts!$D$10:$D$84),0)</f>
        <v>0</v>
      </c>
      <c r="J602" s="30">
        <f>IF(H602&lt;&gt;"",ROUND(H602*(1-F602-I602),2),IF(SETUP!$C$10&lt;&gt;"Y",0,IF(SUMIF(Accounts!A$10:A$84,C602,Accounts!Q$10:Q$84)=1,0,ROUND((D602-E602)*(1-F602-I602)/SETUP!$C$13,2))))</f>
        <v>0</v>
      </c>
      <c r="K602" s="14" t="str">
        <f>IF(SUM(C602:H602)=0,"",IF(T602=0,LOOKUP(C602,Accounts!$A$10:$A$84,Accounts!$B$10:$B$84),"Error!  Invalid Account Number"))</f>
        <v/>
      </c>
      <c r="L602" s="30">
        <f t="shared" si="56"/>
        <v>0</v>
      </c>
      <c r="M602" s="152">
        <f t="shared" si="59"/>
        <v>0</v>
      </c>
      <c r="N602" s="43"/>
      <c r="O602" s="92"/>
      <c r="P602" s="150"/>
      <c r="Q602" s="156">
        <f t="shared" si="61"/>
        <v>0</v>
      </c>
      <c r="R602" s="161">
        <f t="shared" si="58"/>
        <v>0</v>
      </c>
      <c r="S602" s="15">
        <f>SUMIF(Accounts!A$10:A$84,C602,Accounts!A$10:A$84)</f>
        <v>0</v>
      </c>
      <c r="T602" s="15">
        <f t="shared" si="60"/>
        <v>0</v>
      </c>
      <c r="U602" s="15">
        <f t="shared" si="57"/>
        <v>0</v>
      </c>
    </row>
    <row r="603" spans="1:21">
      <c r="A603" s="56"/>
      <c r="B603" s="3"/>
      <c r="C603" s="216"/>
      <c r="D603" s="102"/>
      <c r="E603" s="102"/>
      <c r="F603" s="103"/>
      <c r="G603" s="131"/>
      <c r="H603" s="2"/>
      <c r="I603" s="107">
        <f>IF(F603="",SUMIF(Accounts!$A$10:$A$84,C603,Accounts!$D$10:$D$84),0)</f>
        <v>0</v>
      </c>
      <c r="J603" s="30">
        <f>IF(H603&lt;&gt;"",ROUND(H603*(1-F603-I603),2),IF(SETUP!$C$10&lt;&gt;"Y",0,IF(SUMIF(Accounts!A$10:A$84,C603,Accounts!Q$10:Q$84)=1,0,ROUND((D603-E603)*(1-F603-I603)/SETUP!$C$13,2))))</f>
        <v>0</v>
      </c>
      <c r="K603" s="14" t="str">
        <f>IF(SUM(C603:H603)=0,"",IF(T603=0,LOOKUP(C603,Accounts!$A$10:$A$84,Accounts!$B$10:$B$84),"Error!  Invalid Account Number"))</f>
        <v/>
      </c>
      <c r="L603" s="30">
        <f t="shared" si="56"/>
        <v>0</v>
      </c>
      <c r="M603" s="152">
        <f t="shared" si="59"/>
        <v>0</v>
      </c>
      <c r="N603" s="43"/>
      <c r="O603" s="92"/>
      <c r="P603" s="150"/>
      <c r="Q603" s="156">
        <f t="shared" si="61"/>
        <v>0</v>
      </c>
      <c r="R603" s="161">
        <f t="shared" si="58"/>
        <v>0</v>
      </c>
      <c r="S603" s="15">
        <f>SUMIF(Accounts!A$10:A$84,C603,Accounts!A$10:A$84)</f>
        <v>0</v>
      </c>
      <c r="T603" s="15">
        <f t="shared" si="60"/>
        <v>0</v>
      </c>
      <c r="U603" s="15">
        <f t="shared" si="57"/>
        <v>0</v>
      </c>
    </row>
    <row r="604" spans="1:21">
      <c r="A604" s="56"/>
      <c r="B604" s="3"/>
      <c r="C604" s="216"/>
      <c r="D604" s="102"/>
      <c r="E604" s="102"/>
      <c r="F604" s="103"/>
      <c r="G604" s="131"/>
      <c r="H604" s="2"/>
      <c r="I604" s="107">
        <f>IF(F604="",SUMIF(Accounts!$A$10:$A$84,C604,Accounts!$D$10:$D$84),0)</f>
        <v>0</v>
      </c>
      <c r="J604" s="30">
        <f>IF(H604&lt;&gt;"",ROUND(H604*(1-F604-I604),2),IF(SETUP!$C$10&lt;&gt;"Y",0,IF(SUMIF(Accounts!A$10:A$84,C604,Accounts!Q$10:Q$84)=1,0,ROUND((D604-E604)*(1-F604-I604)/SETUP!$C$13,2))))</f>
        <v>0</v>
      </c>
      <c r="K604" s="14" t="str">
        <f>IF(SUM(C604:H604)=0,"",IF(T604=0,LOOKUP(C604,Accounts!$A$10:$A$84,Accounts!$B$10:$B$84),"Error!  Invalid Account Number"))</f>
        <v/>
      </c>
      <c r="L604" s="30">
        <f t="shared" si="56"/>
        <v>0</v>
      </c>
      <c r="M604" s="152">
        <f t="shared" si="59"/>
        <v>0</v>
      </c>
      <c r="N604" s="43"/>
      <c r="O604" s="92"/>
      <c r="P604" s="150"/>
      <c r="Q604" s="156">
        <f t="shared" si="61"/>
        <v>0</v>
      </c>
      <c r="R604" s="161">
        <f t="shared" si="58"/>
        <v>0</v>
      </c>
      <c r="S604" s="15">
        <f>SUMIF(Accounts!A$10:A$84,C604,Accounts!A$10:A$84)</f>
        <v>0</v>
      </c>
      <c r="T604" s="15">
        <f t="shared" si="60"/>
        <v>0</v>
      </c>
      <c r="U604" s="15">
        <f t="shared" si="57"/>
        <v>0</v>
      </c>
    </row>
    <row r="605" spans="1:21">
      <c r="A605" s="56"/>
      <c r="B605" s="3"/>
      <c r="C605" s="216"/>
      <c r="D605" s="102"/>
      <c r="E605" s="102"/>
      <c r="F605" s="103"/>
      <c r="G605" s="131"/>
      <c r="H605" s="2"/>
      <c r="I605" s="107">
        <f>IF(F605="",SUMIF(Accounts!$A$10:$A$84,C605,Accounts!$D$10:$D$84),0)</f>
        <v>0</v>
      </c>
      <c r="J605" s="30">
        <f>IF(H605&lt;&gt;"",ROUND(H605*(1-F605-I605),2),IF(SETUP!$C$10&lt;&gt;"Y",0,IF(SUMIF(Accounts!A$10:A$84,C605,Accounts!Q$10:Q$84)=1,0,ROUND((D605-E605)*(1-F605-I605)/SETUP!$C$13,2))))</f>
        <v>0</v>
      </c>
      <c r="K605" s="14" t="str">
        <f>IF(SUM(C605:H605)=0,"",IF(T605=0,LOOKUP(C605,Accounts!$A$10:$A$84,Accounts!$B$10:$B$84),"Error!  Invalid Account Number"))</f>
        <v/>
      </c>
      <c r="L605" s="30">
        <f t="shared" si="56"/>
        <v>0</v>
      </c>
      <c r="M605" s="152">
        <f t="shared" si="59"/>
        <v>0</v>
      </c>
      <c r="N605" s="43"/>
      <c r="O605" s="92"/>
      <c r="P605" s="150"/>
      <c r="Q605" s="156">
        <f t="shared" si="61"/>
        <v>0</v>
      </c>
      <c r="R605" s="161">
        <f t="shared" si="58"/>
        <v>0</v>
      </c>
      <c r="S605" s="15">
        <f>SUMIF(Accounts!A$10:A$84,C605,Accounts!A$10:A$84)</f>
        <v>0</v>
      </c>
      <c r="T605" s="15">
        <f t="shared" si="60"/>
        <v>0</v>
      </c>
      <c r="U605" s="15">
        <f t="shared" si="57"/>
        <v>0</v>
      </c>
    </row>
    <row r="606" spans="1:21">
      <c r="A606" s="56"/>
      <c r="B606" s="3"/>
      <c r="C606" s="216"/>
      <c r="D606" s="102"/>
      <c r="E606" s="102"/>
      <c r="F606" s="103"/>
      <c r="G606" s="131"/>
      <c r="H606" s="2"/>
      <c r="I606" s="107">
        <f>IF(F606="",SUMIF(Accounts!$A$10:$A$84,C606,Accounts!$D$10:$D$84),0)</f>
        <v>0</v>
      </c>
      <c r="J606" s="30">
        <f>IF(H606&lt;&gt;"",ROUND(H606*(1-F606-I606),2),IF(SETUP!$C$10&lt;&gt;"Y",0,IF(SUMIF(Accounts!A$10:A$84,C606,Accounts!Q$10:Q$84)=1,0,ROUND((D606-E606)*(1-F606-I606)/SETUP!$C$13,2))))</f>
        <v>0</v>
      </c>
      <c r="K606" s="14" t="str">
        <f>IF(SUM(C606:H606)=0,"",IF(T606=0,LOOKUP(C606,Accounts!$A$10:$A$84,Accounts!$B$10:$B$84),"Error!  Invalid Account Number"))</f>
        <v/>
      </c>
      <c r="L606" s="30">
        <f t="shared" si="56"/>
        <v>0</v>
      </c>
      <c r="M606" s="152">
        <f t="shared" si="59"/>
        <v>0</v>
      </c>
      <c r="N606" s="43"/>
      <c r="O606" s="92"/>
      <c r="P606" s="150"/>
      <c r="Q606" s="156">
        <f t="shared" si="61"/>
        <v>0</v>
      </c>
      <c r="R606" s="161">
        <f t="shared" si="58"/>
        <v>0</v>
      </c>
      <c r="S606" s="15">
        <f>SUMIF(Accounts!A$10:A$84,C606,Accounts!A$10:A$84)</f>
        <v>0</v>
      </c>
      <c r="T606" s="15">
        <f t="shared" si="60"/>
        <v>0</v>
      </c>
      <c r="U606" s="15">
        <f t="shared" si="57"/>
        <v>0</v>
      </c>
    </row>
    <row r="607" spans="1:21">
      <c r="A607" s="56"/>
      <c r="B607" s="3"/>
      <c r="C607" s="216"/>
      <c r="D607" s="102"/>
      <c r="E607" s="102"/>
      <c r="F607" s="103"/>
      <c r="G607" s="131"/>
      <c r="H607" s="2"/>
      <c r="I607" s="107">
        <f>IF(F607="",SUMIF(Accounts!$A$10:$A$84,C607,Accounts!$D$10:$D$84),0)</f>
        <v>0</v>
      </c>
      <c r="J607" s="30">
        <f>IF(H607&lt;&gt;"",ROUND(H607*(1-F607-I607),2),IF(SETUP!$C$10&lt;&gt;"Y",0,IF(SUMIF(Accounts!A$10:A$84,C607,Accounts!Q$10:Q$84)=1,0,ROUND((D607-E607)*(1-F607-I607)/SETUP!$C$13,2))))</f>
        <v>0</v>
      </c>
      <c r="K607" s="14" t="str">
        <f>IF(SUM(C607:H607)=0,"",IF(T607=0,LOOKUP(C607,Accounts!$A$10:$A$84,Accounts!$B$10:$B$84),"Error!  Invalid Account Number"))</f>
        <v/>
      </c>
      <c r="L607" s="30">
        <f t="shared" si="56"/>
        <v>0</v>
      </c>
      <c r="M607" s="152">
        <f t="shared" si="59"/>
        <v>0</v>
      </c>
      <c r="N607" s="43"/>
      <c r="O607" s="92"/>
      <c r="P607" s="150"/>
      <c r="Q607" s="156">
        <f t="shared" si="61"/>
        <v>0</v>
      </c>
      <c r="R607" s="161">
        <f t="shared" si="58"/>
        <v>0</v>
      </c>
      <c r="S607" s="15">
        <f>SUMIF(Accounts!A$10:A$84,C607,Accounts!A$10:A$84)</f>
        <v>0</v>
      </c>
      <c r="T607" s="15">
        <f t="shared" si="60"/>
        <v>0</v>
      </c>
      <c r="U607" s="15">
        <f t="shared" si="57"/>
        <v>0</v>
      </c>
    </row>
    <row r="608" spans="1:21">
      <c r="A608" s="56"/>
      <c r="B608" s="3"/>
      <c r="C608" s="216"/>
      <c r="D608" s="102"/>
      <c r="E608" s="102"/>
      <c r="F608" s="103"/>
      <c r="G608" s="131"/>
      <c r="H608" s="2"/>
      <c r="I608" s="107">
        <f>IF(F608="",SUMIF(Accounts!$A$10:$A$84,C608,Accounts!$D$10:$D$84),0)</f>
        <v>0</v>
      </c>
      <c r="J608" s="30">
        <f>IF(H608&lt;&gt;"",ROUND(H608*(1-F608-I608),2),IF(SETUP!$C$10&lt;&gt;"Y",0,IF(SUMIF(Accounts!A$10:A$84,C608,Accounts!Q$10:Q$84)=1,0,ROUND((D608-E608)*(1-F608-I608)/SETUP!$C$13,2))))</f>
        <v>0</v>
      </c>
      <c r="K608" s="14" t="str">
        <f>IF(SUM(C608:H608)=0,"",IF(T608=0,LOOKUP(C608,Accounts!$A$10:$A$84,Accounts!$B$10:$B$84),"Error!  Invalid Account Number"))</f>
        <v/>
      </c>
      <c r="L608" s="30">
        <f t="shared" si="56"/>
        <v>0</v>
      </c>
      <c r="M608" s="152">
        <f t="shared" si="59"/>
        <v>0</v>
      </c>
      <c r="N608" s="43"/>
      <c r="O608" s="92"/>
      <c r="P608" s="150"/>
      <c r="Q608" s="156">
        <f t="shared" si="61"/>
        <v>0</v>
      </c>
      <c r="R608" s="161">
        <f t="shared" si="58"/>
        <v>0</v>
      </c>
      <c r="S608" s="15">
        <f>SUMIF(Accounts!A$10:A$84,C608,Accounts!A$10:A$84)</f>
        <v>0</v>
      </c>
      <c r="T608" s="15">
        <f t="shared" si="60"/>
        <v>0</v>
      </c>
      <c r="U608" s="15">
        <f t="shared" si="57"/>
        <v>0</v>
      </c>
    </row>
    <row r="609" spans="1:21">
      <c r="A609" s="28"/>
      <c r="B609" s="18"/>
      <c r="C609" s="17"/>
      <c r="D609" s="18"/>
      <c r="E609" s="18"/>
      <c r="F609" s="31"/>
      <c r="G609" s="211"/>
      <c r="H609" s="18"/>
      <c r="I609" s="17"/>
      <c r="J609" s="17"/>
      <c r="K609" s="17"/>
      <c r="L609" s="18"/>
      <c r="M609" s="153"/>
      <c r="N609" s="4"/>
      <c r="O609" s="92"/>
      <c r="P609" s="92"/>
      <c r="Q609" s="157"/>
      <c r="R609" s="162"/>
      <c r="S609" s="18"/>
      <c r="T609" s="18"/>
      <c r="U609" s="15">
        <f t="shared" si="57"/>
        <v>0</v>
      </c>
    </row>
    <row r="610" spans="1:21">
      <c r="A610" s="28"/>
      <c r="B610" s="18"/>
      <c r="C610" s="17"/>
      <c r="D610" s="18"/>
      <c r="E610" s="18"/>
      <c r="F610" s="31"/>
      <c r="G610" s="18"/>
      <c r="H610" s="18"/>
      <c r="I610" s="17"/>
      <c r="J610" s="17"/>
      <c r="K610" s="17"/>
      <c r="L610" s="18"/>
      <c r="M610" s="153"/>
      <c r="N610" s="4"/>
      <c r="O610" s="92"/>
      <c r="P610" s="92"/>
      <c r="Q610" s="157"/>
      <c r="R610" s="162"/>
      <c r="S610" s="18"/>
      <c r="T610" s="18"/>
      <c r="U610" s="15">
        <f t="shared" si="57"/>
        <v>0</v>
      </c>
    </row>
    <row r="611" spans="1:21">
      <c r="A611" s="17"/>
      <c r="B611" s="90" t="s">
        <v>88</v>
      </c>
      <c r="C611" s="217">
        <f>SETUP!C15</f>
        <v>503</v>
      </c>
      <c r="D611" s="30">
        <f>-SUMIF($G$8:$G$610,"NA",D8:D610)</f>
        <v>0</v>
      </c>
      <c r="E611" s="30">
        <f>-SUMIF($G$8:$G$610,"NA",E8:E610)</f>
        <v>0</v>
      </c>
      <c r="F611" s="31"/>
      <c r="G611" s="18"/>
      <c r="H611" s="18"/>
      <c r="I611" s="18"/>
      <c r="J611" s="18"/>
      <c r="K611" s="14" t="str">
        <f>IF(SUM(C611:H611)=0,"",IF(T611=0,LOOKUP(C611,Accounts!$A$10:$A$84,Accounts!$B$10:$B$84),"Error!  Invalid Account Number"))</f>
        <v>Drawings for Personal Use</v>
      </c>
      <c r="L611" s="13">
        <f>-SUMIF($G8:$G610,"NA",D8:D610)+SUMIF($G8:$G610,"NA",E8:E610)</f>
        <v>0</v>
      </c>
      <c r="M611" s="153"/>
      <c r="N611" s="16"/>
      <c r="O611" s="92"/>
      <c r="P611" s="92"/>
      <c r="Q611" s="157"/>
      <c r="R611" s="162"/>
      <c r="S611" s="15">
        <f>SUMIF(Accounts!A$10:A$84,C611,Accounts!A$10:A$84)</f>
        <v>503</v>
      </c>
      <c r="T611" s="15">
        <f t="shared" ref="T611:T614" si="62">IF(AND(SUM(D611:H611)&lt;&gt;0,C611=0),1,IF(S611=C611,0,1))</f>
        <v>0</v>
      </c>
      <c r="U611" s="212"/>
    </row>
    <row r="612" spans="1:21" ht="13.5" thickBot="1">
      <c r="A612" s="28"/>
      <c r="B612" s="90" t="s">
        <v>44</v>
      </c>
      <c r="C612" s="217">
        <f>SETUP!C15</f>
        <v>503</v>
      </c>
      <c r="D612" s="20"/>
      <c r="E612" s="20"/>
      <c r="F612" s="42"/>
      <c r="G612" s="20"/>
      <c r="H612" s="20"/>
      <c r="I612" s="20"/>
      <c r="J612" s="20"/>
      <c r="K612" s="14" t="str">
        <f>IF(SUM(C612:H612)=0,"",IF(T612=0,LOOKUP(C612,Accounts!$A$10:$A$84,Accounts!$B$10:$B$84),"Error!  Invalid Account Number"))</f>
        <v>Drawings for Personal Use</v>
      </c>
      <c r="L612" s="13">
        <f>M612</f>
        <v>0</v>
      </c>
      <c r="M612" s="154">
        <f>SUM(M8:M609)</f>
        <v>0</v>
      </c>
      <c r="N612" s="16"/>
      <c r="O612" s="92"/>
      <c r="P612" s="150"/>
      <c r="Q612" s="158"/>
      <c r="R612" s="163"/>
      <c r="S612" s="15">
        <f>SUMIF(Accounts!A$10:A$84,C612,Accounts!A$10:A$84)</f>
        <v>503</v>
      </c>
      <c r="T612" s="15">
        <f t="shared" si="62"/>
        <v>0</v>
      </c>
      <c r="U612" s="212"/>
    </row>
    <row r="613" spans="1:21" ht="13.5" thickTop="1">
      <c r="A613" s="17"/>
      <c r="B613" s="18"/>
      <c r="C613" s="217">
        <v>815</v>
      </c>
      <c r="D613" s="18"/>
      <c r="E613" s="18"/>
      <c r="F613" s="31"/>
      <c r="G613" s="18"/>
      <c r="H613" s="18"/>
      <c r="I613" s="18"/>
      <c r="J613" s="18"/>
      <c r="K613" s="14" t="str">
        <f>IF(SUM(C613:H613)=0,"",IF(T613=0,LOOKUP(C613,Accounts!$A$10:$A$84,Accounts!$B$10:$B$84),"Error!  Invalid Account Number"))</f>
        <v>GST Paid to / (Recovered from) ATO</v>
      </c>
      <c r="L613" s="13">
        <f>-Q615+R615</f>
        <v>0</v>
      </c>
      <c r="M613" s="91"/>
      <c r="N613" s="16"/>
      <c r="O613" s="92"/>
      <c r="P613" s="92"/>
      <c r="Q613" s="157"/>
      <c r="R613" s="162"/>
      <c r="S613" s="15">
        <f>SUMIF(Accounts!A$10:A$84,C613,Accounts!A$10:A$84)</f>
        <v>815</v>
      </c>
      <c r="T613" s="15">
        <f t="shared" si="62"/>
        <v>0</v>
      </c>
      <c r="U613" s="212"/>
    </row>
    <row r="614" spans="1:21">
      <c r="A614" s="19"/>
      <c r="B614" s="45"/>
      <c r="C614" s="217">
        <f>SETUP!C17</f>
        <v>641</v>
      </c>
      <c r="D614" s="13">
        <f>-SUM(D8:D610)-D611</f>
        <v>0</v>
      </c>
      <c r="E614" s="13">
        <f>-SUM(E8:E610)-E611</f>
        <v>0</v>
      </c>
      <c r="F614" s="42"/>
      <c r="G614" s="20"/>
      <c r="H614" s="20"/>
      <c r="I614" s="20"/>
      <c r="J614" s="20"/>
      <c r="K614" s="14" t="str">
        <f>IF(SUM(C614:H614)=0,"",IF(T614=0,LOOKUP(C614,Accounts!$A$10:$A$84,Accounts!$B$10:$B$84),"Error!  Invalid Account Number"))</f>
        <v>Bank Account</v>
      </c>
      <c r="L614" s="13">
        <f>-SUM(D8:D610)+SUM(E8:E610)-L611</f>
        <v>0</v>
      </c>
      <c r="M614" s="91"/>
      <c r="N614" s="16"/>
      <c r="O614" s="92"/>
      <c r="P614" s="150"/>
      <c r="Q614" s="158"/>
      <c r="R614" s="163"/>
      <c r="S614" s="15">
        <f>SUMIF(Accounts!A$10:A$84,C614,Accounts!A$10:A$84)</f>
        <v>641</v>
      </c>
      <c r="T614" s="15">
        <f t="shared" si="62"/>
        <v>0</v>
      </c>
      <c r="U614" s="212"/>
    </row>
    <row r="615" spans="1:21" ht="13.5" thickBot="1">
      <c r="A615" s="22"/>
      <c r="B615" s="25"/>
      <c r="C615" s="23"/>
      <c r="D615" s="24">
        <f>SUM(D8:D614)</f>
        <v>0</v>
      </c>
      <c r="E615" s="24">
        <f>SUM(E8:E614)</f>
        <v>0</v>
      </c>
      <c r="F615" s="24"/>
      <c r="G615" s="24"/>
      <c r="H615" s="24"/>
      <c r="I615" s="24"/>
      <c r="J615" s="24"/>
      <c r="K615" s="26"/>
      <c r="L615" s="24">
        <f>SUM(L8:L614)</f>
        <v>0</v>
      </c>
      <c r="M615" s="92"/>
      <c r="N615" s="16"/>
      <c r="O615" s="92"/>
      <c r="P615" s="150"/>
      <c r="Q615" s="159">
        <f>SUM(Q8:Q610)</f>
        <v>0</v>
      </c>
      <c r="R615" s="44">
        <f>SUM(R8:R610)</f>
        <v>0</v>
      </c>
      <c r="S615" s="21"/>
      <c r="T615" s="36">
        <f>SUM(T8:T614)</f>
        <v>0</v>
      </c>
      <c r="U615" s="36">
        <f>SUM(U8:U614)</f>
        <v>0</v>
      </c>
    </row>
    <row r="616" spans="1:21" ht="13.5" thickTop="1">
      <c r="B616" s="4"/>
      <c r="C616" s="29" t="s">
        <v>26</v>
      </c>
      <c r="D616" s="213">
        <f>IF(ROUND(D615,2)=0,0,1)</f>
        <v>0</v>
      </c>
      <c r="E616" s="213">
        <f>IF(ROUND(E615,2)=0,0,1)</f>
        <v>0</v>
      </c>
      <c r="F616" s="214"/>
      <c r="G616" s="27"/>
      <c r="H616" s="4"/>
      <c r="I616" s="4"/>
      <c r="J616" s="4"/>
      <c r="K616" s="4"/>
      <c r="L616" s="37">
        <f>IF(ROUND(L615,2)=0,0,1)</f>
        <v>0</v>
      </c>
      <c r="M616" s="4"/>
      <c r="N616" s="4"/>
      <c r="O616" s="92"/>
      <c r="P616" s="92"/>
      <c r="Q616" s="4"/>
      <c r="R616" s="4"/>
      <c r="S616" s="4"/>
      <c r="T616" s="4"/>
    </row>
    <row r="617" spans="1:2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92"/>
      <c r="P617" s="92"/>
      <c r="Q617" s="4"/>
      <c r="R617" s="4"/>
      <c r="S617" s="4"/>
      <c r="T617" s="4"/>
    </row>
    <row r="618" spans="1:2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1">
      <c r="A621" s="4"/>
      <c r="B621" s="191" t="s">
        <v>138</v>
      </c>
      <c r="C621" s="192"/>
      <c r="D621" s="193">
        <f>SUMIF(G8:G610,"",D8:D610)</f>
        <v>0</v>
      </c>
      <c r="E621" s="193">
        <f>SUMIF(G8:G610,"",E8:E610)</f>
        <v>0</v>
      </c>
      <c r="F621" s="4"/>
      <c r="G621" s="4"/>
      <c r="H621" s="4"/>
      <c r="I621" s="4"/>
      <c r="J621" s="4"/>
      <c r="K621" s="29"/>
      <c r="L621" s="13"/>
      <c r="M621" s="4"/>
      <c r="N621" s="4"/>
      <c r="O621" s="4"/>
      <c r="P621" s="4"/>
      <c r="Q621" s="4"/>
      <c r="R621" s="4"/>
      <c r="S621" s="4"/>
      <c r="T621" s="4"/>
    </row>
    <row r="622" spans="1:2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9"/>
      <c r="L622" s="4"/>
      <c r="M622" s="4"/>
      <c r="N622" s="4"/>
      <c r="O622" s="4"/>
      <c r="P622" s="4"/>
      <c r="Q622" s="4"/>
      <c r="R622" s="4"/>
      <c r="S622" s="4"/>
      <c r="T622" s="4"/>
    </row>
    <row r="623" spans="1:2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9"/>
      <c r="L623" s="4"/>
      <c r="M623" s="4"/>
      <c r="N623" s="4"/>
      <c r="O623" s="4"/>
      <c r="P623" s="4"/>
      <c r="Q623" s="4"/>
      <c r="R623" s="4"/>
      <c r="S623" s="4"/>
      <c r="T623" s="4"/>
    </row>
    <row r="624" spans="1:2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9"/>
      <c r="L624" s="4"/>
      <c r="M624" s="4"/>
      <c r="N624" s="4"/>
      <c r="O624" s="4"/>
      <c r="P624" s="4"/>
      <c r="Q624" s="4"/>
      <c r="R624" s="4"/>
      <c r="S624" s="4"/>
      <c r="T624" s="4"/>
    </row>
    <row r="625" spans="1:20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</sheetData>
  <sheetProtection algorithmName="SHA-512" hashValue="4/OZwglzhkSQp2Iivy55WmAxFsuuNGetuh8kDAvMtilPCRaqN8P+mo+y6p2W6V7MFQnZLviuD3+LhDrYV8D/4g==" saltValue="H7JXkJPksL+8q20dreZ2sA==" spinCount="100000" sheet="1" formatCells="0" formatColumns="0" formatRows="0" sort="0" autoFilter="0"/>
  <autoFilter ref="C7:C609" xr:uid="{00000000-0009-0000-0000-000004000000}"/>
  <mergeCells count="5">
    <mergeCell ref="B6:B7"/>
    <mergeCell ref="D6:D7"/>
    <mergeCell ref="E6:E7"/>
    <mergeCell ref="K6:K7"/>
    <mergeCell ref="A6:A7"/>
  </mergeCells>
  <conditionalFormatting sqref="K8:K608 K611:K615">
    <cfRule type="cellIs" dxfId="7" priority="1" stopIfTrue="1" operator="equal">
      <formula>"Error!  Invalid Account Number"</formula>
    </cfRule>
  </conditionalFormatting>
  <printOptions horizontalCentered="1"/>
  <pageMargins left="0.35433070866141736" right="0.35433070866141736" top="0.59055118110236227" bottom="0.59055118110236227" header="0.51181102362204722" footer="0.51181102362204722"/>
  <pageSetup paperSize="9" scale="75" fitToHeight="0" orientation="landscape" verticalDpi="0" r:id="rId1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FF66"/>
    <pageSetUpPr fitToPage="1"/>
  </sheetPr>
  <dimension ref="A1:U634"/>
  <sheetViews>
    <sheetView showZeros="0" zoomScale="90" zoomScaleNormal="90" workbookViewId="0">
      <pane ySplit="7" topLeftCell="A8" activePane="bottomLeft" state="frozen"/>
      <selection activeCell="D6" sqref="D6:D7"/>
      <selection pane="bottomLeft" activeCell="A9" sqref="A9"/>
    </sheetView>
  </sheetViews>
  <sheetFormatPr defaultRowHeight="12.75"/>
  <cols>
    <col min="1" max="1" width="11.140625" customWidth="1"/>
    <col min="2" max="2" width="34.7109375" customWidth="1"/>
    <col min="3" max="3" width="8.5703125" customWidth="1"/>
    <col min="4" max="4" width="13.140625" customWidth="1"/>
    <col min="5" max="5" width="13" customWidth="1"/>
    <col min="6" max="6" width="6.5703125" customWidth="1"/>
    <col min="7" max="7" width="5.140625" customWidth="1"/>
    <col min="8" max="8" width="12.85546875" customWidth="1"/>
    <col min="9" max="9" width="6.5703125" customWidth="1"/>
    <col min="10" max="10" width="12.7109375" customWidth="1"/>
    <col min="11" max="11" width="38.7109375" customWidth="1"/>
    <col min="12" max="13" width="12.7109375" customWidth="1"/>
    <col min="14" max="14" width="4.7109375" customWidth="1"/>
    <col min="16" max="16" width="5.28515625" customWidth="1"/>
    <col min="17" max="17" width="12.140625" customWidth="1"/>
    <col min="18" max="18" width="13" customWidth="1"/>
    <col min="19" max="19" width="8" customWidth="1"/>
  </cols>
  <sheetData>
    <row r="1" spans="1:21">
      <c r="A1" s="8" t="str">
        <f>IF(SETUP!C3="","",SETUP!C3)</f>
        <v>Your name here</v>
      </c>
      <c r="B1" s="29"/>
      <c r="C1" s="113"/>
      <c r="D1" s="11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"/>
      <c r="Q1" s="7"/>
      <c r="R1" s="7"/>
      <c r="T1" s="4"/>
      <c r="U1" s="92"/>
    </row>
    <row r="2" spans="1:21">
      <c r="A2" s="8" t="str">
        <f>IF(SETUP!$C$4&lt;&gt;"",SETUP!$C$4,IF(SETUP!$C$5="","","ABN "&amp;SETUP!$C$5))</f>
        <v/>
      </c>
      <c r="B2" s="29"/>
      <c r="C2" s="92"/>
      <c r="D2" s="116" t="s">
        <v>74</v>
      </c>
      <c r="E2" s="220">
        <f>'Jan-Mar'!E4</f>
        <v>0</v>
      </c>
      <c r="F2" s="92"/>
      <c r="G2" s="114"/>
      <c r="H2" s="92"/>
      <c r="I2" s="92"/>
      <c r="J2" s="120"/>
      <c r="K2" s="38" t="str">
        <f>IF(T615=0,""," ACCOUNT CODE ERROR.")</f>
        <v/>
      </c>
      <c r="L2" s="38"/>
      <c r="M2" s="92"/>
      <c r="N2" s="92"/>
      <c r="O2" s="92"/>
      <c r="P2" s="7"/>
      <c r="Q2" s="7"/>
      <c r="R2" s="7"/>
      <c r="S2" s="39"/>
      <c r="T2" s="4"/>
      <c r="U2" s="92"/>
    </row>
    <row r="3" spans="1:21">
      <c r="A3" s="8" t="str">
        <f>IF(SETUP!$C$4="","",IF(SETUP!$C$5="","","ABN "&amp;SETUP!$C$5))</f>
        <v/>
      </c>
      <c r="B3" s="29"/>
      <c r="C3" s="92"/>
      <c r="D3" s="116" t="s">
        <v>73</v>
      </c>
      <c r="E3" s="117">
        <f>D614-E614</f>
        <v>0</v>
      </c>
      <c r="F3" s="92"/>
      <c r="G3" s="115"/>
      <c r="H3" s="92"/>
      <c r="I3" s="92"/>
      <c r="J3" s="120"/>
      <c r="K3" s="38" t="str">
        <f>IF(SUM(D616:L616)=0,""," DEBITS NOT EQUAL TO CREDITS")</f>
        <v/>
      </c>
      <c r="L3" s="38"/>
      <c r="M3" s="92"/>
      <c r="N3" s="92"/>
      <c r="O3" s="92"/>
      <c r="P3" s="7"/>
      <c r="Q3" s="7"/>
      <c r="R3" s="7"/>
      <c r="S3" s="39"/>
      <c r="T3" s="4"/>
      <c r="U3" s="92"/>
    </row>
    <row r="4" spans="1:21">
      <c r="A4" s="104"/>
      <c r="B4" s="29"/>
      <c r="C4" s="92"/>
      <c r="D4" s="116" t="s">
        <v>75</v>
      </c>
      <c r="E4" s="118">
        <f>E2+E3</f>
        <v>0</v>
      </c>
      <c r="F4" s="92"/>
      <c r="G4" s="92"/>
      <c r="H4" s="92"/>
      <c r="I4" s="92"/>
      <c r="J4" s="92"/>
      <c r="K4" s="38" t="str">
        <f>IF(U615=0,""," CHECK AMENDED GST INPUT.")</f>
        <v/>
      </c>
      <c r="L4" s="38"/>
      <c r="M4" s="92"/>
      <c r="N4" s="92"/>
      <c r="O4" s="92"/>
      <c r="P4" s="4"/>
      <c r="Q4" s="4"/>
      <c r="R4" s="4"/>
      <c r="S4" s="39"/>
      <c r="T4" s="4"/>
      <c r="U4" s="92"/>
    </row>
    <row r="5" spans="1:21">
      <c r="A5" s="165" t="s">
        <v>127</v>
      </c>
      <c r="B5" s="164">
        <f>SETUP!H10</f>
        <v>45473</v>
      </c>
      <c r="C5" s="92"/>
      <c r="D5" s="119"/>
      <c r="E5" s="119"/>
      <c r="F5" s="92"/>
      <c r="G5" s="92"/>
      <c r="H5" s="92"/>
      <c r="I5" s="92"/>
      <c r="J5" s="92"/>
      <c r="L5" s="10" t="s">
        <v>122</v>
      </c>
      <c r="M5" s="47" t="s">
        <v>43</v>
      </c>
      <c r="N5" s="4"/>
      <c r="O5" s="92"/>
      <c r="P5" s="92"/>
      <c r="Q5" s="4"/>
      <c r="S5" s="39"/>
      <c r="U5" s="92"/>
    </row>
    <row r="6" spans="1:21">
      <c r="A6" s="289" t="s">
        <v>19</v>
      </c>
      <c r="B6" s="289" t="s">
        <v>32</v>
      </c>
      <c r="C6" s="218" t="s">
        <v>31</v>
      </c>
      <c r="D6" s="289" t="s">
        <v>149</v>
      </c>
      <c r="E6" s="289" t="s">
        <v>148</v>
      </c>
      <c r="F6" s="52" t="s">
        <v>41</v>
      </c>
      <c r="G6" s="53" t="s">
        <v>28</v>
      </c>
      <c r="H6" s="52" t="s">
        <v>142</v>
      </c>
      <c r="I6" s="105" t="s">
        <v>41</v>
      </c>
      <c r="J6" s="10" t="s">
        <v>18</v>
      </c>
      <c r="K6" s="291" t="s">
        <v>123</v>
      </c>
      <c r="L6" s="145" t="s">
        <v>18</v>
      </c>
      <c r="M6" s="48" t="s">
        <v>47</v>
      </c>
      <c r="N6" s="110"/>
      <c r="O6" s="92"/>
      <c r="P6" s="149"/>
      <c r="Q6" s="32" t="s">
        <v>18</v>
      </c>
      <c r="R6" s="34" t="s">
        <v>18</v>
      </c>
      <c r="S6" s="34" t="s">
        <v>31</v>
      </c>
      <c r="T6" s="10" t="s">
        <v>21</v>
      </c>
      <c r="U6" s="10" t="s">
        <v>21</v>
      </c>
    </row>
    <row r="7" spans="1:21">
      <c r="A7" s="290"/>
      <c r="B7" s="290"/>
      <c r="C7" s="219" t="s">
        <v>17</v>
      </c>
      <c r="D7" s="290"/>
      <c r="E7" s="290"/>
      <c r="F7" s="54" t="s">
        <v>42</v>
      </c>
      <c r="G7" s="55" t="s">
        <v>76</v>
      </c>
      <c r="H7" s="54" t="s">
        <v>18</v>
      </c>
      <c r="I7" s="106" t="s">
        <v>42</v>
      </c>
      <c r="J7" s="11" t="s">
        <v>20</v>
      </c>
      <c r="K7" s="292"/>
      <c r="L7" s="111" t="s">
        <v>84</v>
      </c>
      <c r="M7" s="49" t="s">
        <v>20</v>
      </c>
      <c r="N7" s="12"/>
      <c r="O7" s="92"/>
      <c r="P7" s="149"/>
      <c r="Q7" s="33" t="s">
        <v>29</v>
      </c>
      <c r="R7" s="35" t="s">
        <v>30</v>
      </c>
      <c r="S7" s="35" t="s">
        <v>17</v>
      </c>
      <c r="T7" s="11" t="s">
        <v>22</v>
      </c>
      <c r="U7" s="11" t="s">
        <v>18</v>
      </c>
    </row>
    <row r="8" spans="1:21" ht="5.25" customHeight="1">
      <c r="A8" s="101"/>
      <c r="B8" s="100"/>
      <c r="C8" s="215"/>
      <c r="D8" s="97"/>
      <c r="E8" s="97"/>
      <c r="F8" s="99"/>
      <c r="G8" s="130"/>
      <c r="H8" s="98"/>
      <c r="I8" s="98"/>
      <c r="J8" s="94">
        <f>IF(SETUP!$C$10&lt;&gt;"Y",0,IF(H8&lt;&gt;"",ROUND(H8*(1-F8),2),IF(SUMIF(Accounts!A$10:A$84,C8,Accounts!Q$10:Q$84)=1,0,ROUND(SUM(D8:E8)*(1-F8)/SETUP!$C$13,2))))</f>
        <v>0</v>
      </c>
      <c r="K8" s="95" t="str">
        <f>IF(SUM(C8:J8)=0,"",IF(T8=0,LOOKUP(C8,Accounts!$A$10:$A$84,Accounts!$B$10:$B$84),"Error!  Invalid Account Number"))</f>
        <v/>
      </c>
      <c r="L8" s="94">
        <f t="shared" ref="L8:L71" si="0">D8-E8-J8-M8</f>
        <v>0</v>
      </c>
      <c r="M8" s="151">
        <f>ROUND(SUM(D8:E8)*F8,2)</f>
        <v>0</v>
      </c>
      <c r="N8" s="43"/>
      <c r="O8" s="92"/>
      <c r="P8" s="150"/>
      <c r="Q8" s="155">
        <f t="shared" ref="Q8" si="1">IF(AND(C8&gt;=101,C8&lt;=120),J8,0)</f>
        <v>0</v>
      </c>
      <c r="R8" s="160">
        <f>J8-Q8</f>
        <v>0</v>
      </c>
      <c r="S8" s="96">
        <f>SUMIF(Accounts!A$10:A$84,C8,Accounts!A$10:A$84)</f>
        <v>0</v>
      </c>
      <c r="T8" s="96">
        <f t="shared" ref="T8" si="2">IF(AND(SUM(D8:J8)&lt;&gt;0,C8=0),1,IF(S8=C8,0,1))</f>
        <v>0</v>
      </c>
      <c r="U8" s="96">
        <f t="shared" ref="U8:U71" si="3">IF(OR(AND(D8-E8&lt;0,J8&gt;0),AND(D8-E8&gt;0,J8&lt;0)),1,0)</f>
        <v>0</v>
      </c>
    </row>
    <row r="9" spans="1:21">
      <c r="A9" s="56"/>
      <c r="B9" s="3"/>
      <c r="C9" s="216"/>
      <c r="D9" s="102"/>
      <c r="E9" s="102"/>
      <c r="F9" s="103"/>
      <c r="G9" s="131"/>
      <c r="H9" s="2"/>
      <c r="I9" s="107">
        <f>IF(F9="",SUMIF(Accounts!$A$10:$A$84,C9,Accounts!$D$10:$D$84),0)</f>
        <v>0</v>
      </c>
      <c r="J9" s="30">
        <f>IF(H9&lt;&gt;"",ROUND(H9*(1-F9-I9),2),IF(SETUP!$C$10&lt;&gt;"Y",0,IF(SUMIF(Accounts!A$10:A$84,C9,Accounts!Q$10:Q$84)=1,0,ROUND((D9-E9)*(1-F9-I9)/SETUP!$C$13,2))))</f>
        <v>0</v>
      </c>
      <c r="K9" s="14" t="str">
        <f>IF(SUM(C9:H9)=0,"",IF(T9=0,LOOKUP(C9,Accounts!$A$10:$A$84,Accounts!$B$10:$B$84),"Error!  Invalid Account Number"))</f>
        <v/>
      </c>
      <c r="L9" s="30">
        <f t="shared" si="0"/>
        <v>0</v>
      </c>
      <c r="M9" s="152">
        <f>ROUND((D9-E9)*(F9+I9),2)</f>
        <v>0</v>
      </c>
      <c r="N9" s="43"/>
      <c r="O9" s="92"/>
      <c r="P9" s="150"/>
      <c r="Q9" s="156">
        <f>IF(AND(C9&gt;=101,C9&lt;=120),-J9,0)</f>
        <v>0</v>
      </c>
      <c r="R9" s="161">
        <f t="shared" ref="R9:R72" si="4">J9+Q9</f>
        <v>0</v>
      </c>
      <c r="S9" s="15">
        <f>SUMIF(Accounts!A$10:A$84,C9,Accounts!A$10:A$84)</f>
        <v>0</v>
      </c>
      <c r="T9" s="15">
        <f>IF(AND(SUM(D9:H9)&lt;&gt;0,C9=0),1,IF(S9=C9,0,1))</f>
        <v>0</v>
      </c>
      <c r="U9" s="15">
        <f t="shared" si="3"/>
        <v>0</v>
      </c>
    </row>
    <row r="10" spans="1:21">
      <c r="A10" s="56"/>
      <c r="B10" s="3"/>
      <c r="C10" s="216"/>
      <c r="D10" s="102"/>
      <c r="E10" s="102"/>
      <c r="F10" s="103"/>
      <c r="G10" s="131"/>
      <c r="H10" s="2"/>
      <c r="I10" s="107">
        <f>IF(F10="",SUMIF(Accounts!$A$10:$A$84,C10,Accounts!$D$10:$D$84),0)</f>
        <v>0</v>
      </c>
      <c r="J10" s="30">
        <f>IF(H10&lt;&gt;"",ROUND(H10*(1-F10-I10),2),IF(SETUP!$C$10&lt;&gt;"Y",0,IF(SUMIF(Accounts!A$10:A$84,C10,Accounts!Q$10:Q$84)=1,0,ROUND((D10-E10)*(1-F10-I10)/SETUP!$C$13,2))))</f>
        <v>0</v>
      </c>
      <c r="K10" s="14" t="str">
        <f>IF(SUM(C10:H10)=0,"",IF(T10=0,LOOKUP(C10,Accounts!$A$10:$A$84,Accounts!$B$10:$B$84),"Error!  Invalid Account Number"))</f>
        <v/>
      </c>
      <c r="L10" s="30">
        <f t="shared" si="0"/>
        <v>0</v>
      </c>
      <c r="M10" s="152">
        <f t="shared" ref="M10:M73" si="5">ROUND((D10-E10)*(F10+I10),2)</f>
        <v>0</v>
      </c>
      <c r="N10" s="43"/>
      <c r="O10" s="92"/>
      <c r="P10" s="150"/>
      <c r="Q10" s="156">
        <f>IF(AND(C10&gt;=101,C10&lt;=120),-J10,0)</f>
        <v>0</v>
      </c>
      <c r="R10" s="161">
        <f t="shared" si="4"/>
        <v>0</v>
      </c>
      <c r="S10" s="15">
        <f>SUMIF(Accounts!A$10:A$84,C10,Accounts!A$10:A$84)</f>
        <v>0</v>
      </c>
      <c r="T10" s="15">
        <f t="shared" ref="T10:T73" si="6">IF(AND(SUM(D10:H10)&lt;&gt;0,C10=0),1,IF(S10=C10,0,1))</f>
        <v>0</v>
      </c>
      <c r="U10" s="15">
        <f t="shared" si="3"/>
        <v>0</v>
      </c>
    </row>
    <row r="11" spans="1:21">
      <c r="A11" s="56"/>
      <c r="B11" s="3"/>
      <c r="C11" s="216"/>
      <c r="D11" s="102"/>
      <c r="E11" s="102"/>
      <c r="F11" s="103"/>
      <c r="G11" s="131"/>
      <c r="H11" s="2"/>
      <c r="I11" s="107">
        <f>IF(F11="",SUMIF(Accounts!$A$10:$A$84,C11,Accounts!$D$10:$D$84),0)</f>
        <v>0</v>
      </c>
      <c r="J11" s="30">
        <f>IF(H11&lt;&gt;"",ROUND(H11*(1-F11-I11),2),IF(SETUP!$C$10&lt;&gt;"Y",0,IF(SUMIF(Accounts!A$10:A$84,C11,Accounts!Q$10:Q$84)=1,0,ROUND((D11-E11)*(1-F11-I11)/SETUP!$C$13,2))))</f>
        <v>0</v>
      </c>
      <c r="K11" s="14" t="str">
        <f>IF(SUM(C11:H11)=0,"",IF(T11=0,LOOKUP(C11,Accounts!$A$10:$A$84,Accounts!$B$10:$B$84),"Error!  Invalid Account Number"))</f>
        <v/>
      </c>
      <c r="L11" s="30">
        <f t="shared" si="0"/>
        <v>0</v>
      </c>
      <c r="M11" s="152">
        <f t="shared" si="5"/>
        <v>0</v>
      </c>
      <c r="N11" s="43"/>
      <c r="O11" s="92"/>
      <c r="P11" s="150"/>
      <c r="Q11" s="156">
        <f t="shared" ref="Q11:Q74" si="7">IF(AND(C11&gt;=101,C11&lt;=120),-J11,0)</f>
        <v>0</v>
      </c>
      <c r="R11" s="161">
        <f t="shared" si="4"/>
        <v>0</v>
      </c>
      <c r="S11" s="15">
        <f>SUMIF(Accounts!A$10:A$84,C11,Accounts!A$10:A$84)</f>
        <v>0</v>
      </c>
      <c r="T11" s="15">
        <f t="shared" si="6"/>
        <v>0</v>
      </c>
      <c r="U11" s="15">
        <f t="shared" si="3"/>
        <v>0</v>
      </c>
    </row>
    <row r="12" spans="1:21">
      <c r="A12" s="56"/>
      <c r="B12" s="3"/>
      <c r="C12" s="216"/>
      <c r="D12" s="102"/>
      <c r="E12" s="102"/>
      <c r="F12" s="103"/>
      <c r="G12" s="131"/>
      <c r="H12" s="2"/>
      <c r="I12" s="107">
        <f>IF(F12="",SUMIF(Accounts!$A$10:$A$84,C12,Accounts!$D$10:$D$84),0)</f>
        <v>0</v>
      </c>
      <c r="J12" s="30">
        <f>IF(H12&lt;&gt;"",ROUND(H12*(1-F12-I12),2),IF(SETUP!$C$10&lt;&gt;"Y",0,IF(SUMIF(Accounts!A$10:A$84,C12,Accounts!Q$10:Q$84)=1,0,ROUND((D12-E12)*(1-F12-I12)/SETUP!$C$13,2))))</f>
        <v>0</v>
      </c>
      <c r="K12" s="14" t="str">
        <f>IF(SUM(C12:H12)=0,"",IF(T12=0,LOOKUP(C12,Accounts!$A$10:$A$84,Accounts!$B$10:$B$84),"Error!  Invalid Account Number"))</f>
        <v/>
      </c>
      <c r="L12" s="30">
        <f t="shared" si="0"/>
        <v>0</v>
      </c>
      <c r="M12" s="152">
        <f t="shared" si="5"/>
        <v>0</v>
      </c>
      <c r="N12" s="43"/>
      <c r="O12" s="92"/>
      <c r="P12" s="150"/>
      <c r="Q12" s="156">
        <f t="shared" si="7"/>
        <v>0</v>
      </c>
      <c r="R12" s="161">
        <f t="shared" si="4"/>
        <v>0</v>
      </c>
      <c r="S12" s="15">
        <f>SUMIF(Accounts!A$10:A$84,C12,Accounts!A$10:A$84)</f>
        <v>0</v>
      </c>
      <c r="T12" s="15">
        <f t="shared" si="6"/>
        <v>0</v>
      </c>
      <c r="U12" s="15">
        <f t="shared" si="3"/>
        <v>0</v>
      </c>
    </row>
    <row r="13" spans="1:21">
      <c r="A13" s="56"/>
      <c r="B13" s="3"/>
      <c r="C13" s="216"/>
      <c r="D13" s="102"/>
      <c r="E13" s="102"/>
      <c r="F13" s="103"/>
      <c r="G13" s="131"/>
      <c r="H13" s="2"/>
      <c r="I13" s="107">
        <f>IF(F13="",SUMIF(Accounts!$A$10:$A$84,C13,Accounts!$D$10:$D$84),0)</f>
        <v>0</v>
      </c>
      <c r="J13" s="30">
        <f>IF(H13&lt;&gt;"",ROUND(H13*(1-F13-I13),2),IF(SETUP!$C$10&lt;&gt;"Y",0,IF(SUMIF(Accounts!A$10:A$84,C13,Accounts!Q$10:Q$84)=1,0,ROUND((D13-E13)*(1-F13-I13)/SETUP!$C$13,2))))</f>
        <v>0</v>
      </c>
      <c r="K13" s="14" t="str">
        <f>IF(SUM(C13:H13)=0,"",IF(T13=0,LOOKUP(C13,Accounts!$A$10:$A$84,Accounts!$B$10:$B$84),"Error!  Invalid Account Number"))</f>
        <v/>
      </c>
      <c r="L13" s="30">
        <f t="shared" si="0"/>
        <v>0</v>
      </c>
      <c r="M13" s="152">
        <f t="shared" si="5"/>
        <v>0</v>
      </c>
      <c r="N13" s="43"/>
      <c r="O13" s="92"/>
      <c r="P13" s="150"/>
      <c r="Q13" s="156">
        <f t="shared" si="7"/>
        <v>0</v>
      </c>
      <c r="R13" s="161">
        <f t="shared" si="4"/>
        <v>0</v>
      </c>
      <c r="S13" s="15">
        <f>SUMIF(Accounts!A$10:A$84,C13,Accounts!A$10:A$84)</f>
        <v>0</v>
      </c>
      <c r="T13" s="15">
        <f t="shared" si="6"/>
        <v>0</v>
      </c>
      <c r="U13" s="15">
        <f t="shared" si="3"/>
        <v>0</v>
      </c>
    </row>
    <row r="14" spans="1:21">
      <c r="A14" s="56"/>
      <c r="B14" s="3"/>
      <c r="C14" s="216"/>
      <c r="D14" s="102"/>
      <c r="E14" s="102"/>
      <c r="F14" s="103"/>
      <c r="G14" s="131"/>
      <c r="H14" s="2"/>
      <c r="I14" s="107">
        <f>IF(F14="",SUMIF(Accounts!$A$10:$A$84,C14,Accounts!$D$10:$D$84),0)</f>
        <v>0</v>
      </c>
      <c r="J14" s="30">
        <f>IF(H14&lt;&gt;"",ROUND(H14*(1-F14-I14),2),IF(SETUP!$C$10&lt;&gt;"Y",0,IF(SUMIF(Accounts!A$10:A$84,C14,Accounts!Q$10:Q$84)=1,0,ROUND((D14-E14)*(1-F14-I14)/SETUP!$C$13,2))))</f>
        <v>0</v>
      </c>
      <c r="K14" s="14" t="str">
        <f>IF(SUM(C14:H14)=0,"",IF(T14=0,LOOKUP(C14,Accounts!$A$10:$A$84,Accounts!$B$10:$B$84),"Error!  Invalid Account Number"))</f>
        <v/>
      </c>
      <c r="L14" s="30">
        <f t="shared" si="0"/>
        <v>0</v>
      </c>
      <c r="M14" s="152">
        <f t="shared" si="5"/>
        <v>0</v>
      </c>
      <c r="N14" s="43"/>
      <c r="O14" s="92"/>
      <c r="P14" s="150"/>
      <c r="Q14" s="156">
        <f t="shared" si="7"/>
        <v>0</v>
      </c>
      <c r="R14" s="161">
        <f t="shared" si="4"/>
        <v>0</v>
      </c>
      <c r="S14" s="15">
        <f>SUMIF(Accounts!A$10:A$84,C14,Accounts!A$10:A$84)</f>
        <v>0</v>
      </c>
      <c r="T14" s="15">
        <f t="shared" si="6"/>
        <v>0</v>
      </c>
      <c r="U14" s="15">
        <f t="shared" si="3"/>
        <v>0</v>
      </c>
    </row>
    <row r="15" spans="1:21">
      <c r="A15" s="56"/>
      <c r="B15" s="3"/>
      <c r="C15" s="216"/>
      <c r="D15" s="102"/>
      <c r="E15" s="102"/>
      <c r="F15" s="103"/>
      <c r="G15" s="131"/>
      <c r="H15" s="2"/>
      <c r="I15" s="107">
        <f>IF(F15="",SUMIF(Accounts!$A$10:$A$84,C15,Accounts!$D$10:$D$84),0)</f>
        <v>0</v>
      </c>
      <c r="J15" s="30">
        <f>IF(H15&lt;&gt;"",ROUND(H15*(1-F15-I15),2),IF(SETUP!$C$10&lt;&gt;"Y",0,IF(SUMIF(Accounts!A$10:A$84,C15,Accounts!Q$10:Q$84)=1,0,ROUND((D15-E15)*(1-F15-I15)/SETUP!$C$13,2))))</f>
        <v>0</v>
      </c>
      <c r="K15" s="14" t="str">
        <f>IF(SUM(C15:H15)=0,"",IF(T15=0,LOOKUP(C15,Accounts!$A$10:$A$84,Accounts!$B$10:$B$84),"Error!  Invalid Account Number"))</f>
        <v/>
      </c>
      <c r="L15" s="30">
        <f t="shared" si="0"/>
        <v>0</v>
      </c>
      <c r="M15" s="152">
        <f t="shared" si="5"/>
        <v>0</v>
      </c>
      <c r="N15" s="43"/>
      <c r="O15" s="92"/>
      <c r="P15" s="150"/>
      <c r="Q15" s="156">
        <f t="shared" si="7"/>
        <v>0</v>
      </c>
      <c r="R15" s="161">
        <f t="shared" si="4"/>
        <v>0</v>
      </c>
      <c r="S15" s="15">
        <f>SUMIF(Accounts!A$10:A$84,C15,Accounts!A$10:A$84)</f>
        <v>0</v>
      </c>
      <c r="T15" s="15">
        <f t="shared" si="6"/>
        <v>0</v>
      </c>
      <c r="U15" s="15">
        <f t="shared" si="3"/>
        <v>0</v>
      </c>
    </row>
    <row r="16" spans="1:21">
      <c r="A16" s="56"/>
      <c r="B16" s="3"/>
      <c r="C16" s="216"/>
      <c r="D16" s="102"/>
      <c r="E16" s="102"/>
      <c r="F16" s="103"/>
      <c r="G16" s="131"/>
      <c r="H16" s="2"/>
      <c r="I16" s="107">
        <f>IF(F16="",SUMIF(Accounts!$A$10:$A$84,C16,Accounts!$D$10:$D$84),0)</f>
        <v>0</v>
      </c>
      <c r="J16" s="30">
        <f>IF(H16&lt;&gt;"",ROUND(H16*(1-F16-I16),2),IF(SETUP!$C$10&lt;&gt;"Y",0,IF(SUMIF(Accounts!A$10:A$84,C16,Accounts!Q$10:Q$84)=1,0,ROUND((D16-E16)*(1-F16-I16)/SETUP!$C$13,2))))</f>
        <v>0</v>
      </c>
      <c r="K16" s="14" t="str">
        <f>IF(SUM(C16:H16)=0,"",IF(T16=0,LOOKUP(C16,Accounts!$A$10:$A$84,Accounts!$B$10:$B$84),"Error!  Invalid Account Number"))</f>
        <v/>
      </c>
      <c r="L16" s="30">
        <f t="shared" si="0"/>
        <v>0</v>
      </c>
      <c r="M16" s="152">
        <f t="shared" si="5"/>
        <v>0</v>
      </c>
      <c r="N16" s="43"/>
      <c r="O16" s="92"/>
      <c r="P16" s="150"/>
      <c r="Q16" s="156">
        <f t="shared" si="7"/>
        <v>0</v>
      </c>
      <c r="R16" s="161">
        <f t="shared" si="4"/>
        <v>0</v>
      </c>
      <c r="S16" s="15">
        <f>SUMIF(Accounts!A$10:A$84,C16,Accounts!A$10:A$84)</f>
        <v>0</v>
      </c>
      <c r="T16" s="15">
        <f t="shared" si="6"/>
        <v>0</v>
      </c>
      <c r="U16" s="15">
        <f t="shared" si="3"/>
        <v>0</v>
      </c>
    </row>
    <row r="17" spans="1:21">
      <c r="A17" s="56"/>
      <c r="B17" s="3"/>
      <c r="C17" s="216"/>
      <c r="D17" s="102"/>
      <c r="E17" s="102"/>
      <c r="F17" s="103"/>
      <c r="G17" s="131"/>
      <c r="H17" s="2"/>
      <c r="I17" s="107">
        <f>IF(F17="",SUMIF(Accounts!$A$10:$A$84,C17,Accounts!$D$10:$D$84),0)</f>
        <v>0</v>
      </c>
      <c r="J17" s="30">
        <f>IF(H17&lt;&gt;"",ROUND(H17*(1-F17-I17),2),IF(SETUP!$C$10&lt;&gt;"Y",0,IF(SUMIF(Accounts!A$10:A$84,C17,Accounts!Q$10:Q$84)=1,0,ROUND((D17-E17)*(1-F17-I17)/SETUP!$C$13,2))))</f>
        <v>0</v>
      </c>
      <c r="K17" s="14" t="str">
        <f>IF(SUM(C17:H17)=0,"",IF(T17=0,LOOKUP(C17,Accounts!$A$10:$A$84,Accounts!$B$10:$B$84),"Error!  Invalid Account Number"))</f>
        <v/>
      </c>
      <c r="L17" s="30">
        <f t="shared" si="0"/>
        <v>0</v>
      </c>
      <c r="M17" s="152">
        <f t="shared" si="5"/>
        <v>0</v>
      </c>
      <c r="N17" s="43"/>
      <c r="O17" s="92"/>
      <c r="P17" s="150"/>
      <c r="Q17" s="156">
        <f t="shared" si="7"/>
        <v>0</v>
      </c>
      <c r="R17" s="161">
        <f t="shared" si="4"/>
        <v>0</v>
      </c>
      <c r="S17" s="15">
        <f>SUMIF(Accounts!A$10:A$84,C17,Accounts!A$10:A$84)</f>
        <v>0</v>
      </c>
      <c r="T17" s="15">
        <f t="shared" si="6"/>
        <v>0</v>
      </c>
      <c r="U17" s="15">
        <f t="shared" si="3"/>
        <v>0</v>
      </c>
    </row>
    <row r="18" spans="1:21">
      <c r="A18" s="56"/>
      <c r="B18" s="3"/>
      <c r="C18" s="216"/>
      <c r="D18" s="102"/>
      <c r="E18" s="102"/>
      <c r="F18" s="103"/>
      <c r="G18" s="131"/>
      <c r="H18" s="2"/>
      <c r="I18" s="107">
        <f>IF(F18="",SUMIF(Accounts!$A$10:$A$84,C18,Accounts!$D$10:$D$84),0)</f>
        <v>0</v>
      </c>
      <c r="J18" s="30">
        <f>IF(H18&lt;&gt;"",ROUND(H18*(1-F18-I18),2),IF(SETUP!$C$10&lt;&gt;"Y",0,IF(SUMIF(Accounts!A$10:A$84,C18,Accounts!Q$10:Q$84)=1,0,ROUND((D18-E18)*(1-F18-I18)/SETUP!$C$13,2))))</f>
        <v>0</v>
      </c>
      <c r="K18" s="14" t="str">
        <f>IF(SUM(C18:H18)=0,"",IF(T18=0,LOOKUP(C18,Accounts!$A$10:$A$84,Accounts!$B$10:$B$84),"Error!  Invalid Account Number"))</f>
        <v/>
      </c>
      <c r="L18" s="30">
        <f t="shared" si="0"/>
        <v>0</v>
      </c>
      <c r="M18" s="152">
        <f t="shared" si="5"/>
        <v>0</v>
      </c>
      <c r="N18" s="43"/>
      <c r="O18" s="92"/>
      <c r="P18" s="150"/>
      <c r="Q18" s="156">
        <f t="shared" si="7"/>
        <v>0</v>
      </c>
      <c r="R18" s="161">
        <f t="shared" si="4"/>
        <v>0</v>
      </c>
      <c r="S18" s="15">
        <f>SUMIF(Accounts!A$10:A$84,C18,Accounts!A$10:A$84)</f>
        <v>0</v>
      </c>
      <c r="T18" s="15">
        <f t="shared" si="6"/>
        <v>0</v>
      </c>
      <c r="U18" s="15">
        <f t="shared" si="3"/>
        <v>0</v>
      </c>
    </row>
    <row r="19" spans="1:21">
      <c r="A19" s="56"/>
      <c r="B19" s="3"/>
      <c r="C19" s="216"/>
      <c r="D19" s="102"/>
      <c r="E19" s="102"/>
      <c r="F19" s="103"/>
      <c r="G19" s="131"/>
      <c r="H19" s="2"/>
      <c r="I19" s="107">
        <f>IF(F19="",SUMIF(Accounts!$A$10:$A$84,C19,Accounts!$D$10:$D$84),0)</f>
        <v>0</v>
      </c>
      <c r="J19" s="30">
        <f>IF(H19&lt;&gt;"",ROUND(H19*(1-F19-I19),2),IF(SETUP!$C$10&lt;&gt;"Y",0,IF(SUMIF(Accounts!A$10:A$84,C19,Accounts!Q$10:Q$84)=1,0,ROUND((D19-E19)*(1-F19-I19)/SETUP!$C$13,2))))</f>
        <v>0</v>
      </c>
      <c r="K19" s="14" t="str">
        <f>IF(SUM(C19:H19)=0,"",IF(T19=0,LOOKUP(C19,Accounts!$A$10:$A$84,Accounts!$B$10:$B$84),"Error!  Invalid Account Number"))</f>
        <v/>
      </c>
      <c r="L19" s="30">
        <f t="shared" si="0"/>
        <v>0</v>
      </c>
      <c r="M19" s="152">
        <f t="shared" si="5"/>
        <v>0</v>
      </c>
      <c r="N19" s="43"/>
      <c r="O19" s="92"/>
      <c r="P19" s="150"/>
      <c r="Q19" s="156">
        <f t="shared" si="7"/>
        <v>0</v>
      </c>
      <c r="R19" s="161">
        <f t="shared" si="4"/>
        <v>0</v>
      </c>
      <c r="S19" s="15">
        <f>SUMIF(Accounts!A$10:A$84,C19,Accounts!A$10:A$84)</f>
        <v>0</v>
      </c>
      <c r="T19" s="15">
        <f t="shared" si="6"/>
        <v>0</v>
      </c>
      <c r="U19" s="15">
        <f t="shared" si="3"/>
        <v>0</v>
      </c>
    </row>
    <row r="20" spans="1:21">
      <c r="A20" s="56"/>
      <c r="B20" s="3"/>
      <c r="C20" s="216"/>
      <c r="D20" s="102"/>
      <c r="E20" s="102"/>
      <c r="F20" s="103"/>
      <c r="G20" s="131"/>
      <c r="H20" s="2"/>
      <c r="I20" s="107">
        <f>IF(F20="",SUMIF(Accounts!$A$10:$A$84,C20,Accounts!$D$10:$D$84),0)</f>
        <v>0</v>
      </c>
      <c r="J20" s="30">
        <f>IF(H20&lt;&gt;"",ROUND(H20*(1-F20-I20),2),IF(SETUP!$C$10&lt;&gt;"Y",0,IF(SUMIF(Accounts!A$10:A$84,C20,Accounts!Q$10:Q$84)=1,0,ROUND((D20-E20)*(1-F20-I20)/SETUP!$C$13,2))))</f>
        <v>0</v>
      </c>
      <c r="K20" s="14" t="str">
        <f>IF(SUM(C20:H20)=0,"",IF(T20=0,LOOKUP(C20,Accounts!$A$10:$A$84,Accounts!$B$10:$B$84),"Error!  Invalid Account Number"))</f>
        <v/>
      </c>
      <c r="L20" s="30">
        <f t="shared" si="0"/>
        <v>0</v>
      </c>
      <c r="M20" s="152">
        <f t="shared" si="5"/>
        <v>0</v>
      </c>
      <c r="N20" s="43"/>
      <c r="O20" s="92"/>
      <c r="P20" s="150"/>
      <c r="Q20" s="156">
        <f t="shared" si="7"/>
        <v>0</v>
      </c>
      <c r="R20" s="161">
        <f t="shared" si="4"/>
        <v>0</v>
      </c>
      <c r="S20" s="15">
        <f>SUMIF(Accounts!A$10:A$84,C20,Accounts!A$10:A$84)</f>
        <v>0</v>
      </c>
      <c r="T20" s="15">
        <f t="shared" si="6"/>
        <v>0</v>
      </c>
      <c r="U20" s="15">
        <f t="shared" si="3"/>
        <v>0</v>
      </c>
    </row>
    <row r="21" spans="1:21">
      <c r="A21" s="56"/>
      <c r="B21" s="3"/>
      <c r="C21" s="216"/>
      <c r="D21" s="102"/>
      <c r="E21" s="102"/>
      <c r="F21" s="103"/>
      <c r="G21" s="131"/>
      <c r="H21" s="2"/>
      <c r="I21" s="107">
        <f>IF(F21="",SUMIF(Accounts!$A$10:$A$84,C21,Accounts!$D$10:$D$84),0)</f>
        <v>0</v>
      </c>
      <c r="J21" s="30">
        <f>IF(H21&lt;&gt;"",ROUND(H21*(1-F21-I21),2),IF(SETUP!$C$10&lt;&gt;"Y",0,IF(SUMIF(Accounts!A$10:A$84,C21,Accounts!Q$10:Q$84)=1,0,ROUND((D21-E21)*(1-F21-I21)/SETUP!$C$13,2))))</f>
        <v>0</v>
      </c>
      <c r="K21" s="14" t="str">
        <f>IF(SUM(C21:H21)=0,"",IF(T21=0,LOOKUP(C21,Accounts!$A$10:$A$84,Accounts!$B$10:$B$84),"Error!  Invalid Account Number"))</f>
        <v/>
      </c>
      <c r="L21" s="30">
        <f t="shared" si="0"/>
        <v>0</v>
      </c>
      <c r="M21" s="152">
        <f t="shared" si="5"/>
        <v>0</v>
      </c>
      <c r="N21" s="43"/>
      <c r="O21" s="92"/>
      <c r="P21" s="150"/>
      <c r="Q21" s="156">
        <f t="shared" si="7"/>
        <v>0</v>
      </c>
      <c r="R21" s="161">
        <f t="shared" si="4"/>
        <v>0</v>
      </c>
      <c r="S21" s="15">
        <f>SUMIF(Accounts!A$10:A$84,C21,Accounts!A$10:A$84)</f>
        <v>0</v>
      </c>
      <c r="T21" s="15">
        <f t="shared" si="6"/>
        <v>0</v>
      </c>
      <c r="U21" s="15">
        <f t="shared" si="3"/>
        <v>0</v>
      </c>
    </row>
    <row r="22" spans="1:21">
      <c r="A22" s="56"/>
      <c r="B22" s="3"/>
      <c r="C22" s="216"/>
      <c r="D22" s="102"/>
      <c r="E22" s="102"/>
      <c r="F22" s="103"/>
      <c r="G22" s="131"/>
      <c r="H22" s="2"/>
      <c r="I22" s="107">
        <f>IF(F22="",SUMIF(Accounts!$A$10:$A$84,C22,Accounts!$D$10:$D$84),0)</f>
        <v>0</v>
      </c>
      <c r="J22" s="30">
        <f>IF(H22&lt;&gt;"",ROUND(H22*(1-F22-I22),2),IF(SETUP!$C$10&lt;&gt;"Y",0,IF(SUMIF(Accounts!A$10:A$84,C22,Accounts!Q$10:Q$84)=1,0,ROUND((D22-E22)*(1-F22-I22)/SETUP!$C$13,2))))</f>
        <v>0</v>
      </c>
      <c r="K22" s="14" t="str">
        <f>IF(SUM(C22:H22)=0,"",IF(T22=0,LOOKUP(C22,Accounts!$A$10:$A$84,Accounts!$B$10:$B$84),"Error!  Invalid Account Number"))</f>
        <v/>
      </c>
      <c r="L22" s="30">
        <f t="shared" si="0"/>
        <v>0</v>
      </c>
      <c r="M22" s="152">
        <f t="shared" si="5"/>
        <v>0</v>
      </c>
      <c r="N22" s="43"/>
      <c r="O22" s="92"/>
      <c r="P22" s="150"/>
      <c r="Q22" s="156">
        <f t="shared" si="7"/>
        <v>0</v>
      </c>
      <c r="R22" s="161">
        <f t="shared" si="4"/>
        <v>0</v>
      </c>
      <c r="S22" s="15">
        <f>SUMIF(Accounts!A$10:A$84,C22,Accounts!A$10:A$84)</f>
        <v>0</v>
      </c>
      <c r="T22" s="15">
        <f t="shared" si="6"/>
        <v>0</v>
      </c>
      <c r="U22" s="15">
        <f t="shared" si="3"/>
        <v>0</v>
      </c>
    </row>
    <row r="23" spans="1:21">
      <c r="A23" s="56"/>
      <c r="B23" s="3"/>
      <c r="C23" s="216"/>
      <c r="D23" s="102"/>
      <c r="E23" s="102"/>
      <c r="F23" s="103"/>
      <c r="G23" s="131"/>
      <c r="H23" s="2"/>
      <c r="I23" s="107">
        <f>IF(F23="",SUMIF(Accounts!$A$10:$A$84,C23,Accounts!$D$10:$D$84),0)</f>
        <v>0</v>
      </c>
      <c r="J23" s="30">
        <f>IF(H23&lt;&gt;"",ROUND(H23*(1-F23-I23),2),IF(SETUP!$C$10&lt;&gt;"Y",0,IF(SUMIF(Accounts!A$10:A$84,C23,Accounts!Q$10:Q$84)=1,0,ROUND((D23-E23)*(1-F23-I23)/SETUP!$C$13,2))))</f>
        <v>0</v>
      </c>
      <c r="K23" s="14" t="str">
        <f>IF(SUM(C23:H23)=0,"",IF(T23=0,LOOKUP(C23,Accounts!$A$10:$A$84,Accounts!$B$10:$B$84),"Error!  Invalid Account Number"))</f>
        <v/>
      </c>
      <c r="L23" s="30">
        <f t="shared" si="0"/>
        <v>0</v>
      </c>
      <c r="M23" s="152">
        <f t="shared" si="5"/>
        <v>0</v>
      </c>
      <c r="N23" s="43"/>
      <c r="O23" s="92"/>
      <c r="P23" s="150"/>
      <c r="Q23" s="156">
        <f t="shared" si="7"/>
        <v>0</v>
      </c>
      <c r="R23" s="161">
        <f t="shared" si="4"/>
        <v>0</v>
      </c>
      <c r="S23" s="15">
        <f>SUMIF(Accounts!A$10:A$84,C23,Accounts!A$10:A$84)</f>
        <v>0</v>
      </c>
      <c r="T23" s="15">
        <f t="shared" si="6"/>
        <v>0</v>
      </c>
      <c r="U23" s="15">
        <f t="shared" si="3"/>
        <v>0</v>
      </c>
    </row>
    <row r="24" spans="1:21">
      <c r="A24" s="56"/>
      <c r="B24" s="3"/>
      <c r="C24" s="216"/>
      <c r="D24" s="102"/>
      <c r="E24" s="102"/>
      <c r="F24" s="103"/>
      <c r="G24" s="131"/>
      <c r="H24" s="2"/>
      <c r="I24" s="107">
        <f>IF(F24="",SUMIF(Accounts!$A$10:$A$84,C24,Accounts!$D$10:$D$84),0)</f>
        <v>0</v>
      </c>
      <c r="J24" s="30">
        <f>IF(H24&lt;&gt;"",ROUND(H24*(1-F24-I24),2),IF(SETUP!$C$10&lt;&gt;"Y",0,IF(SUMIF(Accounts!A$10:A$84,C24,Accounts!Q$10:Q$84)=1,0,ROUND((D24-E24)*(1-F24-I24)/SETUP!$C$13,2))))</f>
        <v>0</v>
      </c>
      <c r="K24" s="14" t="str">
        <f>IF(SUM(C24:H24)=0,"",IF(T24=0,LOOKUP(C24,Accounts!$A$10:$A$84,Accounts!$B$10:$B$84),"Error!  Invalid Account Number"))</f>
        <v/>
      </c>
      <c r="L24" s="30">
        <f t="shared" si="0"/>
        <v>0</v>
      </c>
      <c r="M24" s="152">
        <f t="shared" si="5"/>
        <v>0</v>
      </c>
      <c r="N24" s="43"/>
      <c r="O24" s="92"/>
      <c r="P24" s="150"/>
      <c r="Q24" s="156">
        <f t="shared" si="7"/>
        <v>0</v>
      </c>
      <c r="R24" s="161">
        <f t="shared" si="4"/>
        <v>0</v>
      </c>
      <c r="S24" s="15">
        <f>SUMIF(Accounts!A$10:A$84,C24,Accounts!A$10:A$84)</f>
        <v>0</v>
      </c>
      <c r="T24" s="15">
        <f t="shared" si="6"/>
        <v>0</v>
      </c>
      <c r="U24" s="15">
        <f t="shared" si="3"/>
        <v>0</v>
      </c>
    </row>
    <row r="25" spans="1:21">
      <c r="A25" s="56"/>
      <c r="B25" s="3"/>
      <c r="C25" s="216"/>
      <c r="D25" s="102"/>
      <c r="E25" s="102"/>
      <c r="F25" s="103"/>
      <c r="G25" s="131"/>
      <c r="H25" s="2"/>
      <c r="I25" s="107">
        <f>IF(F25="",SUMIF(Accounts!$A$10:$A$84,C25,Accounts!$D$10:$D$84),0)</f>
        <v>0</v>
      </c>
      <c r="J25" s="30">
        <f>IF(H25&lt;&gt;"",ROUND(H25*(1-F25-I25),2),IF(SETUP!$C$10&lt;&gt;"Y",0,IF(SUMIF(Accounts!A$10:A$84,C25,Accounts!Q$10:Q$84)=1,0,ROUND((D25-E25)*(1-F25-I25)/SETUP!$C$13,2))))</f>
        <v>0</v>
      </c>
      <c r="K25" s="14" t="str">
        <f>IF(SUM(C25:H25)=0,"",IF(T25=0,LOOKUP(C25,Accounts!$A$10:$A$84,Accounts!$B$10:$B$84),"Error!  Invalid Account Number"))</f>
        <v/>
      </c>
      <c r="L25" s="30">
        <f t="shared" si="0"/>
        <v>0</v>
      </c>
      <c r="M25" s="152">
        <f t="shared" si="5"/>
        <v>0</v>
      </c>
      <c r="N25" s="43"/>
      <c r="O25" s="92"/>
      <c r="P25" s="150"/>
      <c r="Q25" s="156">
        <f t="shared" si="7"/>
        <v>0</v>
      </c>
      <c r="R25" s="161">
        <f t="shared" si="4"/>
        <v>0</v>
      </c>
      <c r="S25" s="15">
        <f>SUMIF(Accounts!A$10:A$84,C25,Accounts!A$10:A$84)</f>
        <v>0</v>
      </c>
      <c r="T25" s="15">
        <f t="shared" si="6"/>
        <v>0</v>
      </c>
      <c r="U25" s="15">
        <f t="shared" si="3"/>
        <v>0</v>
      </c>
    </row>
    <row r="26" spans="1:21">
      <c r="A26" s="56"/>
      <c r="B26" s="3"/>
      <c r="C26" s="216"/>
      <c r="D26" s="102"/>
      <c r="E26" s="102"/>
      <c r="F26" s="103"/>
      <c r="G26" s="131"/>
      <c r="H26" s="2"/>
      <c r="I26" s="107">
        <f>IF(F26="",SUMIF(Accounts!$A$10:$A$84,C26,Accounts!$D$10:$D$84),0)</f>
        <v>0</v>
      </c>
      <c r="J26" s="30">
        <f>IF(H26&lt;&gt;"",ROUND(H26*(1-F26-I26),2),IF(SETUP!$C$10&lt;&gt;"Y",0,IF(SUMIF(Accounts!A$10:A$84,C26,Accounts!Q$10:Q$84)=1,0,ROUND((D26-E26)*(1-F26-I26)/SETUP!$C$13,2))))</f>
        <v>0</v>
      </c>
      <c r="K26" s="14" t="str">
        <f>IF(SUM(C26:H26)=0,"",IF(T26=0,LOOKUP(C26,Accounts!$A$10:$A$84,Accounts!$B$10:$B$84),"Error!  Invalid Account Number"))</f>
        <v/>
      </c>
      <c r="L26" s="30">
        <f t="shared" si="0"/>
        <v>0</v>
      </c>
      <c r="M26" s="152">
        <f t="shared" si="5"/>
        <v>0</v>
      </c>
      <c r="N26" s="43"/>
      <c r="O26" s="92"/>
      <c r="P26" s="150"/>
      <c r="Q26" s="156">
        <f t="shared" si="7"/>
        <v>0</v>
      </c>
      <c r="R26" s="161">
        <f t="shared" si="4"/>
        <v>0</v>
      </c>
      <c r="S26" s="15">
        <f>SUMIF(Accounts!A$10:A$84,C26,Accounts!A$10:A$84)</f>
        <v>0</v>
      </c>
      <c r="T26" s="15">
        <f t="shared" si="6"/>
        <v>0</v>
      </c>
      <c r="U26" s="15">
        <f t="shared" si="3"/>
        <v>0</v>
      </c>
    </row>
    <row r="27" spans="1:21">
      <c r="A27" s="56"/>
      <c r="B27" s="3"/>
      <c r="C27" s="216"/>
      <c r="D27" s="102"/>
      <c r="E27" s="102"/>
      <c r="F27" s="103"/>
      <c r="G27" s="131"/>
      <c r="H27" s="2"/>
      <c r="I27" s="107">
        <f>IF(F27="",SUMIF(Accounts!$A$10:$A$84,C27,Accounts!$D$10:$D$84),0)</f>
        <v>0</v>
      </c>
      <c r="J27" s="30">
        <f>IF(H27&lt;&gt;"",ROUND(H27*(1-F27-I27),2),IF(SETUP!$C$10&lt;&gt;"Y",0,IF(SUMIF(Accounts!A$10:A$84,C27,Accounts!Q$10:Q$84)=1,0,ROUND((D27-E27)*(1-F27-I27)/SETUP!$C$13,2))))</f>
        <v>0</v>
      </c>
      <c r="K27" s="14" t="str">
        <f>IF(SUM(C27:H27)=0,"",IF(T27=0,LOOKUP(C27,Accounts!$A$10:$A$84,Accounts!$B$10:$B$84),"Error!  Invalid Account Number"))</f>
        <v/>
      </c>
      <c r="L27" s="30">
        <f t="shared" si="0"/>
        <v>0</v>
      </c>
      <c r="M27" s="152">
        <f t="shared" si="5"/>
        <v>0</v>
      </c>
      <c r="N27" s="43"/>
      <c r="O27" s="92"/>
      <c r="P27" s="150"/>
      <c r="Q27" s="156">
        <f t="shared" si="7"/>
        <v>0</v>
      </c>
      <c r="R27" s="161">
        <f t="shared" si="4"/>
        <v>0</v>
      </c>
      <c r="S27" s="15">
        <f>SUMIF(Accounts!A$10:A$84,C27,Accounts!A$10:A$84)</f>
        <v>0</v>
      </c>
      <c r="T27" s="15">
        <f t="shared" si="6"/>
        <v>0</v>
      </c>
      <c r="U27" s="15">
        <f t="shared" si="3"/>
        <v>0</v>
      </c>
    </row>
    <row r="28" spans="1:21">
      <c r="A28" s="56"/>
      <c r="B28" s="3"/>
      <c r="C28" s="216"/>
      <c r="D28" s="102"/>
      <c r="E28" s="102"/>
      <c r="F28" s="103"/>
      <c r="G28" s="131"/>
      <c r="H28" s="2"/>
      <c r="I28" s="107">
        <f>IF(F28="",SUMIF(Accounts!$A$10:$A$84,C28,Accounts!$D$10:$D$84),0)</f>
        <v>0</v>
      </c>
      <c r="J28" s="30">
        <f>IF(H28&lt;&gt;"",ROUND(H28*(1-F28-I28),2),IF(SETUP!$C$10&lt;&gt;"Y",0,IF(SUMIF(Accounts!A$10:A$84,C28,Accounts!Q$10:Q$84)=1,0,ROUND((D28-E28)*(1-F28-I28)/SETUP!$C$13,2))))</f>
        <v>0</v>
      </c>
      <c r="K28" s="14" t="str">
        <f>IF(SUM(C28:H28)=0,"",IF(T28=0,LOOKUP(C28,Accounts!$A$10:$A$84,Accounts!$B$10:$B$84),"Error!  Invalid Account Number"))</f>
        <v/>
      </c>
      <c r="L28" s="30">
        <f t="shared" si="0"/>
        <v>0</v>
      </c>
      <c r="M28" s="152">
        <f t="shared" si="5"/>
        <v>0</v>
      </c>
      <c r="N28" s="43"/>
      <c r="O28" s="92"/>
      <c r="P28" s="150"/>
      <c r="Q28" s="156">
        <f t="shared" si="7"/>
        <v>0</v>
      </c>
      <c r="R28" s="161">
        <f t="shared" si="4"/>
        <v>0</v>
      </c>
      <c r="S28" s="15">
        <f>SUMIF(Accounts!A$10:A$84,C28,Accounts!A$10:A$84)</f>
        <v>0</v>
      </c>
      <c r="T28" s="15">
        <f t="shared" si="6"/>
        <v>0</v>
      </c>
      <c r="U28" s="15">
        <f t="shared" si="3"/>
        <v>0</v>
      </c>
    </row>
    <row r="29" spans="1:21">
      <c r="A29" s="56"/>
      <c r="B29" s="3"/>
      <c r="C29" s="216"/>
      <c r="D29" s="102"/>
      <c r="E29" s="102"/>
      <c r="F29" s="103"/>
      <c r="G29" s="131"/>
      <c r="H29" s="2"/>
      <c r="I29" s="107">
        <f>IF(F29="",SUMIF(Accounts!$A$10:$A$84,C29,Accounts!$D$10:$D$84),0)</f>
        <v>0</v>
      </c>
      <c r="J29" s="30">
        <f>IF(H29&lt;&gt;"",ROUND(H29*(1-F29-I29),2),IF(SETUP!$C$10&lt;&gt;"Y",0,IF(SUMIF(Accounts!A$10:A$84,C29,Accounts!Q$10:Q$84)=1,0,ROUND((D29-E29)*(1-F29-I29)/SETUP!$C$13,2))))</f>
        <v>0</v>
      </c>
      <c r="K29" s="14" t="str">
        <f>IF(SUM(C29:H29)=0,"",IF(T29=0,LOOKUP(C29,Accounts!$A$10:$A$84,Accounts!$B$10:$B$84),"Error!  Invalid Account Number"))</f>
        <v/>
      </c>
      <c r="L29" s="30">
        <f t="shared" si="0"/>
        <v>0</v>
      </c>
      <c r="M29" s="152">
        <f t="shared" si="5"/>
        <v>0</v>
      </c>
      <c r="N29" s="43"/>
      <c r="O29" s="92"/>
      <c r="P29" s="150"/>
      <c r="Q29" s="156">
        <f t="shared" si="7"/>
        <v>0</v>
      </c>
      <c r="R29" s="161">
        <f t="shared" si="4"/>
        <v>0</v>
      </c>
      <c r="S29" s="15">
        <f>SUMIF(Accounts!A$10:A$84,C29,Accounts!A$10:A$84)</f>
        <v>0</v>
      </c>
      <c r="T29" s="15">
        <f t="shared" si="6"/>
        <v>0</v>
      </c>
      <c r="U29" s="15">
        <f t="shared" si="3"/>
        <v>0</v>
      </c>
    </row>
    <row r="30" spans="1:21">
      <c r="A30" s="56"/>
      <c r="B30" s="3"/>
      <c r="C30" s="216"/>
      <c r="D30" s="102"/>
      <c r="E30" s="102"/>
      <c r="F30" s="103"/>
      <c r="G30" s="131"/>
      <c r="H30" s="2"/>
      <c r="I30" s="107">
        <f>IF(F30="",SUMIF(Accounts!$A$10:$A$84,C30,Accounts!$D$10:$D$84),0)</f>
        <v>0</v>
      </c>
      <c r="J30" s="30">
        <f>IF(H30&lt;&gt;"",ROUND(H30*(1-F30-I30),2),IF(SETUP!$C$10&lt;&gt;"Y",0,IF(SUMIF(Accounts!A$10:A$84,C30,Accounts!Q$10:Q$84)=1,0,ROUND((D30-E30)*(1-F30-I30)/SETUP!$C$13,2))))</f>
        <v>0</v>
      </c>
      <c r="K30" s="14" t="str">
        <f>IF(SUM(C30:H30)=0,"",IF(T30=0,LOOKUP(C30,Accounts!$A$10:$A$84,Accounts!$B$10:$B$84),"Error!  Invalid Account Number"))</f>
        <v/>
      </c>
      <c r="L30" s="30">
        <f t="shared" si="0"/>
        <v>0</v>
      </c>
      <c r="M30" s="152">
        <f t="shared" si="5"/>
        <v>0</v>
      </c>
      <c r="N30" s="43"/>
      <c r="O30" s="92"/>
      <c r="P30" s="150"/>
      <c r="Q30" s="156">
        <f t="shared" si="7"/>
        <v>0</v>
      </c>
      <c r="R30" s="161">
        <f t="shared" si="4"/>
        <v>0</v>
      </c>
      <c r="S30" s="15">
        <f>SUMIF(Accounts!A$10:A$84,C30,Accounts!A$10:A$84)</f>
        <v>0</v>
      </c>
      <c r="T30" s="15">
        <f t="shared" si="6"/>
        <v>0</v>
      </c>
      <c r="U30" s="15">
        <f t="shared" si="3"/>
        <v>0</v>
      </c>
    </row>
    <row r="31" spans="1:21">
      <c r="A31" s="56"/>
      <c r="B31" s="3"/>
      <c r="C31" s="216"/>
      <c r="D31" s="102"/>
      <c r="E31" s="102"/>
      <c r="F31" s="103"/>
      <c r="G31" s="131"/>
      <c r="H31" s="2"/>
      <c r="I31" s="107">
        <f>IF(F31="",SUMIF(Accounts!$A$10:$A$84,C31,Accounts!$D$10:$D$84),0)</f>
        <v>0</v>
      </c>
      <c r="J31" s="30">
        <f>IF(H31&lt;&gt;"",ROUND(H31*(1-F31-I31),2),IF(SETUP!$C$10&lt;&gt;"Y",0,IF(SUMIF(Accounts!A$10:A$84,C31,Accounts!Q$10:Q$84)=1,0,ROUND((D31-E31)*(1-F31-I31)/SETUP!$C$13,2))))</f>
        <v>0</v>
      </c>
      <c r="K31" s="14" t="str">
        <f>IF(SUM(C31:H31)=0,"",IF(T31=0,LOOKUP(C31,Accounts!$A$10:$A$84,Accounts!$B$10:$B$84),"Error!  Invalid Account Number"))</f>
        <v/>
      </c>
      <c r="L31" s="30">
        <f t="shared" si="0"/>
        <v>0</v>
      </c>
      <c r="M31" s="152">
        <f t="shared" si="5"/>
        <v>0</v>
      </c>
      <c r="N31" s="43"/>
      <c r="O31" s="92"/>
      <c r="P31" s="150"/>
      <c r="Q31" s="156">
        <f t="shared" si="7"/>
        <v>0</v>
      </c>
      <c r="R31" s="161">
        <f t="shared" si="4"/>
        <v>0</v>
      </c>
      <c r="S31" s="15">
        <f>SUMIF(Accounts!A$10:A$84,C31,Accounts!A$10:A$84)</f>
        <v>0</v>
      </c>
      <c r="T31" s="15">
        <f t="shared" si="6"/>
        <v>0</v>
      </c>
      <c r="U31" s="15">
        <f t="shared" si="3"/>
        <v>0</v>
      </c>
    </row>
    <row r="32" spans="1:21">
      <c r="A32" s="56"/>
      <c r="B32" s="3"/>
      <c r="C32" s="216"/>
      <c r="D32" s="102"/>
      <c r="E32" s="102"/>
      <c r="F32" s="103"/>
      <c r="G32" s="131"/>
      <c r="H32" s="2"/>
      <c r="I32" s="107">
        <f>IF(F32="",SUMIF(Accounts!$A$10:$A$84,C32,Accounts!$D$10:$D$84),0)</f>
        <v>0</v>
      </c>
      <c r="J32" s="30">
        <f>IF(H32&lt;&gt;"",ROUND(H32*(1-F32-I32),2),IF(SETUP!$C$10&lt;&gt;"Y",0,IF(SUMIF(Accounts!A$10:A$84,C32,Accounts!Q$10:Q$84)=1,0,ROUND((D32-E32)*(1-F32-I32)/SETUP!$C$13,2))))</f>
        <v>0</v>
      </c>
      <c r="K32" s="14" t="str">
        <f>IF(SUM(C32:H32)=0,"",IF(T32=0,LOOKUP(C32,Accounts!$A$10:$A$84,Accounts!$B$10:$B$84),"Error!  Invalid Account Number"))</f>
        <v/>
      </c>
      <c r="L32" s="30">
        <f t="shared" si="0"/>
        <v>0</v>
      </c>
      <c r="M32" s="152">
        <f t="shared" si="5"/>
        <v>0</v>
      </c>
      <c r="N32" s="43"/>
      <c r="O32" s="92"/>
      <c r="P32" s="150"/>
      <c r="Q32" s="156">
        <f t="shared" si="7"/>
        <v>0</v>
      </c>
      <c r="R32" s="161">
        <f t="shared" si="4"/>
        <v>0</v>
      </c>
      <c r="S32" s="15">
        <f>SUMIF(Accounts!A$10:A$84,C32,Accounts!A$10:A$84)</f>
        <v>0</v>
      </c>
      <c r="T32" s="15">
        <f t="shared" si="6"/>
        <v>0</v>
      </c>
      <c r="U32" s="15">
        <f t="shared" si="3"/>
        <v>0</v>
      </c>
    </row>
    <row r="33" spans="1:21">
      <c r="A33" s="56"/>
      <c r="B33" s="3"/>
      <c r="C33" s="216"/>
      <c r="D33" s="102"/>
      <c r="E33" s="102"/>
      <c r="F33" s="103"/>
      <c r="G33" s="131"/>
      <c r="H33" s="2"/>
      <c r="I33" s="107">
        <f>IF(F33="",SUMIF(Accounts!$A$10:$A$84,C33,Accounts!$D$10:$D$84),0)</f>
        <v>0</v>
      </c>
      <c r="J33" s="30">
        <f>IF(H33&lt;&gt;"",ROUND(H33*(1-F33-I33),2),IF(SETUP!$C$10&lt;&gt;"Y",0,IF(SUMIF(Accounts!A$10:A$84,C33,Accounts!Q$10:Q$84)=1,0,ROUND((D33-E33)*(1-F33-I33)/SETUP!$C$13,2))))</f>
        <v>0</v>
      </c>
      <c r="K33" s="14" t="str">
        <f>IF(SUM(C33:H33)=0,"",IF(T33=0,LOOKUP(C33,Accounts!$A$10:$A$84,Accounts!$B$10:$B$84),"Error!  Invalid Account Number"))</f>
        <v/>
      </c>
      <c r="L33" s="30">
        <f t="shared" si="0"/>
        <v>0</v>
      </c>
      <c r="M33" s="152">
        <f t="shared" si="5"/>
        <v>0</v>
      </c>
      <c r="N33" s="43"/>
      <c r="O33" s="92"/>
      <c r="P33" s="150"/>
      <c r="Q33" s="156">
        <f t="shared" si="7"/>
        <v>0</v>
      </c>
      <c r="R33" s="161">
        <f t="shared" si="4"/>
        <v>0</v>
      </c>
      <c r="S33" s="15">
        <f>SUMIF(Accounts!A$10:A$84,C33,Accounts!A$10:A$84)</f>
        <v>0</v>
      </c>
      <c r="T33" s="15">
        <f t="shared" si="6"/>
        <v>0</v>
      </c>
      <c r="U33" s="15">
        <f t="shared" si="3"/>
        <v>0</v>
      </c>
    </row>
    <row r="34" spans="1:21">
      <c r="A34" s="56"/>
      <c r="B34" s="3"/>
      <c r="C34" s="216"/>
      <c r="D34" s="102"/>
      <c r="E34" s="102"/>
      <c r="F34" s="103"/>
      <c r="G34" s="131"/>
      <c r="H34" s="2"/>
      <c r="I34" s="107">
        <f>IF(F34="",SUMIF(Accounts!$A$10:$A$84,C34,Accounts!$D$10:$D$84),0)</f>
        <v>0</v>
      </c>
      <c r="J34" s="30">
        <f>IF(H34&lt;&gt;"",ROUND(H34*(1-F34-I34),2),IF(SETUP!$C$10&lt;&gt;"Y",0,IF(SUMIF(Accounts!A$10:A$84,C34,Accounts!Q$10:Q$84)=1,0,ROUND((D34-E34)*(1-F34-I34)/SETUP!$C$13,2))))</f>
        <v>0</v>
      </c>
      <c r="K34" s="14" t="str">
        <f>IF(SUM(C34:H34)=0,"",IF(T34=0,LOOKUP(C34,Accounts!$A$10:$A$84,Accounts!$B$10:$B$84),"Error!  Invalid Account Number"))</f>
        <v/>
      </c>
      <c r="L34" s="30">
        <f t="shared" si="0"/>
        <v>0</v>
      </c>
      <c r="M34" s="152">
        <f t="shared" si="5"/>
        <v>0</v>
      </c>
      <c r="N34" s="43"/>
      <c r="O34" s="92"/>
      <c r="P34" s="150"/>
      <c r="Q34" s="156">
        <f t="shared" si="7"/>
        <v>0</v>
      </c>
      <c r="R34" s="161">
        <f t="shared" si="4"/>
        <v>0</v>
      </c>
      <c r="S34" s="15">
        <f>SUMIF(Accounts!A$10:A$84,C34,Accounts!A$10:A$84)</f>
        <v>0</v>
      </c>
      <c r="T34" s="15">
        <f t="shared" si="6"/>
        <v>0</v>
      </c>
      <c r="U34" s="15">
        <f t="shared" si="3"/>
        <v>0</v>
      </c>
    </row>
    <row r="35" spans="1:21">
      <c r="A35" s="56"/>
      <c r="B35" s="3"/>
      <c r="C35" s="216"/>
      <c r="D35" s="102"/>
      <c r="E35" s="102"/>
      <c r="F35" s="103"/>
      <c r="G35" s="131"/>
      <c r="H35" s="2"/>
      <c r="I35" s="107">
        <f>IF(F35="",SUMIF(Accounts!$A$10:$A$84,C35,Accounts!$D$10:$D$84),0)</f>
        <v>0</v>
      </c>
      <c r="J35" s="30">
        <f>IF(H35&lt;&gt;"",ROUND(H35*(1-F35-I35),2),IF(SETUP!$C$10&lt;&gt;"Y",0,IF(SUMIF(Accounts!A$10:A$84,C35,Accounts!Q$10:Q$84)=1,0,ROUND((D35-E35)*(1-F35-I35)/SETUP!$C$13,2))))</f>
        <v>0</v>
      </c>
      <c r="K35" s="14" t="str">
        <f>IF(SUM(C35:H35)=0,"",IF(T35=0,LOOKUP(C35,Accounts!$A$10:$A$84,Accounts!$B$10:$B$84),"Error!  Invalid Account Number"))</f>
        <v/>
      </c>
      <c r="L35" s="30">
        <f t="shared" si="0"/>
        <v>0</v>
      </c>
      <c r="M35" s="152">
        <f t="shared" si="5"/>
        <v>0</v>
      </c>
      <c r="N35" s="43"/>
      <c r="O35" s="92"/>
      <c r="P35" s="150"/>
      <c r="Q35" s="156">
        <f t="shared" si="7"/>
        <v>0</v>
      </c>
      <c r="R35" s="161">
        <f t="shared" si="4"/>
        <v>0</v>
      </c>
      <c r="S35" s="15">
        <f>SUMIF(Accounts!A$10:A$84,C35,Accounts!A$10:A$84)</f>
        <v>0</v>
      </c>
      <c r="T35" s="15">
        <f t="shared" si="6"/>
        <v>0</v>
      </c>
      <c r="U35" s="15">
        <f t="shared" si="3"/>
        <v>0</v>
      </c>
    </row>
    <row r="36" spans="1:21">
      <c r="A36" s="56"/>
      <c r="B36" s="3"/>
      <c r="C36" s="216"/>
      <c r="D36" s="102"/>
      <c r="E36" s="102"/>
      <c r="F36" s="103"/>
      <c r="G36" s="131"/>
      <c r="H36" s="2"/>
      <c r="I36" s="107">
        <f>IF(F36="",SUMIF(Accounts!$A$10:$A$84,C36,Accounts!$D$10:$D$84),0)</f>
        <v>0</v>
      </c>
      <c r="J36" s="30">
        <f>IF(H36&lt;&gt;"",ROUND(H36*(1-F36-I36),2),IF(SETUP!$C$10&lt;&gt;"Y",0,IF(SUMIF(Accounts!A$10:A$84,C36,Accounts!Q$10:Q$84)=1,0,ROUND((D36-E36)*(1-F36-I36)/SETUP!$C$13,2))))</f>
        <v>0</v>
      </c>
      <c r="K36" s="14" t="str">
        <f>IF(SUM(C36:H36)=0,"",IF(T36=0,LOOKUP(C36,Accounts!$A$10:$A$84,Accounts!$B$10:$B$84),"Error!  Invalid Account Number"))</f>
        <v/>
      </c>
      <c r="L36" s="30">
        <f t="shared" si="0"/>
        <v>0</v>
      </c>
      <c r="M36" s="152">
        <f t="shared" si="5"/>
        <v>0</v>
      </c>
      <c r="N36" s="43"/>
      <c r="O36" s="92"/>
      <c r="P36" s="150"/>
      <c r="Q36" s="156">
        <f t="shared" si="7"/>
        <v>0</v>
      </c>
      <c r="R36" s="161">
        <f t="shared" si="4"/>
        <v>0</v>
      </c>
      <c r="S36" s="15">
        <f>SUMIF(Accounts!A$10:A$84,C36,Accounts!A$10:A$84)</f>
        <v>0</v>
      </c>
      <c r="T36" s="15">
        <f t="shared" si="6"/>
        <v>0</v>
      </c>
      <c r="U36" s="15">
        <f t="shared" si="3"/>
        <v>0</v>
      </c>
    </row>
    <row r="37" spans="1:21">
      <c r="A37" s="56"/>
      <c r="B37" s="3"/>
      <c r="C37" s="216"/>
      <c r="D37" s="102"/>
      <c r="E37" s="102"/>
      <c r="F37" s="103"/>
      <c r="G37" s="131"/>
      <c r="H37" s="2"/>
      <c r="I37" s="107">
        <f>IF(F37="",SUMIF(Accounts!$A$10:$A$84,C37,Accounts!$D$10:$D$84),0)</f>
        <v>0</v>
      </c>
      <c r="J37" s="30">
        <f>IF(H37&lt;&gt;"",ROUND(H37*(1-F37-I37),2),IF(SETUP!$C$10&lt;&gt;"Y",0,IF(SUMIF(Accounts!A$10:A$84,C37,Accounts!Q$10:Q$84)=1,0,ROUND((D37-E37)*(1-F37-I37)/SETUP!$C$13,2))))</f>
        <v>0</v>
      </c>
      <c r="K37" s="14" t="str">
        <f>IF(SUM(C37:H37)=0,"",IF(T37=0,LOOKUP(C37,Accounts!$A$10:$A$84,Accounts!$B$10:$B$84),"Error!  Invalid Account Number"))</f>
        <v/>
      </c>
      <c r="L37" s="30">
        <f t="shared" si="0"/>
        <v>0</v>
      </c>
      <c r="M37" s="152">
        <f t="shared" si="5"/>
        <v>0</v>
      </c>
      <c r="N37" s="43"/>
      <c r="O37" s="92"/>
      <c r="P37" s="150"/>
      <c r="Q37" s="156">
        <f t="shared" si="7"/>
        <v>0</v>
      </c>
      <c r="R37" s="161">
        <f t="shared" si="4"/>
        <v>0</v>
      </c>
      <c r="S37" s="15">
        <f>SUMIF(Accounts!A$10:A$84,C37,Accounts!A$10:A$84)</f>
        <v>0</v>
      </c>
      <c r="T37" s="15">
        <f t="shared" si="6"/>
        <v>0</v>
      </c>
      <c r="U37" s="15">
        <f t="shared" si="3"/>
        <v>0</v>
      </c>
    </row>
    <row r="38" spans="1:21">
      <c r="A38" s="56"/>
      <c r="B38" s="3"/>
      <c r="C38" s="216"/>
      <c r="D38" s="102"/>
      <c r="E38" s="102"/>
      <c r="F38" s="103"/>
      <c r="G38" s="131"/>
      <c r="H38" s="2"/>
      <c r="I38" s="107">
        <f>IF(F38="",SUMIF(Accounts!$A$10:$A$84,C38,Accounts!$D$10:$D$84),0)</f>
        <v>0</v>
      </c>
      <c r="J38" s="30">
        <f>IF(H38&lt;&gt;"",ROUND(H38*(1-F38-I38),2),IF(SETUP!$C$10&lt;&gt;"Y",0,IF(SUMIF(Accounts!A$10:A$84,C38,Accounts!Q$10:Q$84)=1,0,ROUND((D38-E38)*(1-F38-I38)/SETUP!$C$13,2))))</f>
        <v>0</v>
      </c>
      <c r="K38" s="14" t="str">
        <f>IF(SUM(C38:H38)=0,"",IF(T38=0,LOOKUP(C38,Accounts!$A$10:$A$84,Accounts!$B$10:$B$84),"Error!  Invalid Account Number"))</f>
        <v/>
      </c>
      <c r="L38" s="30">
        <f t="shared" si="0"/>
        <v>0</v>
      </c>
      <c r="M38" s="152">
        <f t="shared" si="5"/>
        <v>0</v>
      </c>
      <c r="N38" s="43"/>
      <c r="O38" s="92"/>
      <c r="P38" s="150"/>
      <c r="Q38" s="156">
        <f t="shared" si="7"/>
        <v>0</v>
      </c>
      <c r="R38" s="161">
        <f t="shared" si="4"/>
        <v>0</v>
      </c>
      <c r="S38" s="15">
        <f>SUMIF(Accounts!A$10:A$84,C38,Accounts!A$10:A$84)</f>
        <v>0</v>
      </c>
      <c r="T38" s="15">
        <f t="shared" si="6"/>
        <v>0</v>
      </c>
      <c r="U38" s="15">
        <f t="shared" si="3"/>
        <v>0</v>
      </c>
    </row>
    <row r="39" spans="1:21">
      <c r="A39" s="56"/>
      <c r="B39" s="3"/>
      <c r="C39" s="216"/>
      <c r="D39" s="102"/>
      <c r="E39" s="102"/>
      <c r="F39" s="103"/>
      <c r="G39" s="131"/>
      <c r="H39" s="2"/>
      <c r="I39" s="107">
        <f>IF(F39="",SUMIF(Accounts!$A$10:$A$84,C39,Accounts!$D$10:$D$84),0)</f>
        <v>0</v>
      </c>
      <c r="J39" s="30">
        <f>IF(H39&lt;&gt;"",ROUND(H39*(1-F39-I39),2),IF(SETUP!$C$10&lt;&gt;"Y",0,IF(SUMIF(Accounts!A$10:A$84,C39,Accounts!Q$10:Q$84)=1,0,ROUND((D39-E39)*(1-F39-I39)/SETUP!$C$13,2))))</f>
        <v>0</v>
      </c>
      <c r="K39" s="14" t="str">
        <f>IF(SUM(C39:H39)=0,"",IF(T39=0,LOOKUP(C39,Accounts!$A$10:$A$84,Accounts!$B$10:$B$84),"Error!  Invalid Account Number"))</f>
        <v/>
      </c>
      <c r="L39" s="30">
        <f t="shared" si="0"/>
        <v>0</v>
      </c>
      <c r="M39" s="152">
        <f t="shared" si="5"/>
        <v>0</v>
      </c>
      <c r="N39" s="43"/>
      <c r="O39" s="92"/>
      <c r="P39" s="150"/>
      <c r="Q39" s="156">
        <f t="shared" si="7"/>
        <v>0</v>
      </c>
      <c r="R39" s="161">
        <f t="shared" si="4"/>
        <v>0</v>
      </c>
      <c r="S39" s="15">
        <f>SUMIF(Accounts!A$10:A$84,C39,Accounts!A$10:A$84)</f>
        <v>0</v>
      </c>
      <c r="T39" s="15">
        <f t="shared" si="6"/>
        <v>0</v>
      </c>
      <c r="U39" s="15">
        <f t="shared" si="3"/>
        <v>0</v>
      </c>
    </row>
    <row r="40" spans="1:21">
      <c r="A40" s="56"/>
      <c r="B40" s="3"/>
      <c r="C40" s="216"/>
      <c r="D40" s="102"/>
      <c r="E40" s="102"/>
      <c r="F40" s="103"/>
      <c r="G40" s="131"/>
      <c r="H40" s="2"/>
      <c r="I40" s="107">
        <f>IF(F40="",SUMIF(Accounts!$A$10:$A$84,C40,Accounts!$D$10:$D$84),0)</f>
        <v>0</v>
      </c>
      <c r="J40" s="30">
        <f>IF(H40&lt;&gt;"",ROUND(H40*(1-F40-I40),2),IF(SETUP!$C$10&lt;&gt;"Y",0,IF(SUMIF(Accounts!A$10:A$84,C40,Accounts!Q$10:Q$84)=1,0,ROUND((D40-E40)*(1-F40-I40)/SETUP!$C$13,2))))</f>
        <v>0</v>
      </c>
      <c r="K40" s="14" t="str">
        <f>IF(SUM(C40:H40)=0,"",IF(T40=0,LOOKUP(C40,Accounts!$A$10:$A$84,Accounts!$B$10:$B$84),"Error!  Invalid Account Number"))</f>
        <v/>
      </c>
      <c r="L40" s="30">
        <f t="shared" si="0"/>
        <v>0</v>
      </c>
      <c r="M40" s="152">
        <f t="shared" si="5"/>
        <v>0</v>
      </c>
      <c r="N40" s="43"/>
      <c r="O40" s="92"/>
      <c r="P40" s="150"/>
      <c r="Q40" s="156">
        <f t="shared" si="7"/>
        <v>0</v>
      </c>
      <c r="R40" s="161">
        <f t="shared" si="4"/>
        <v>0</v>
      </c>
      <c r="S40" s="15">
        <f>SUMIF(Accounts!A$10:A$84,C40,Accounts!A$10:A$84)</f>
        <v>0</v>
      </c>
      <c r="T40" s="15">
        <f t="shared" si="6"/>
        <v>0</v>
      </c>
      <c r="U40" s="15">
        <f t="shared" si="3"/>
        <v>0</v>
      </c>
    </row>
    <row r="41" spans="1:21">
      <c r="A41" s="56"/>
      <c r="B41" s="3"/>
      <c r="C41" s="216"/>
      <c r="D41" s="102"/>
      <c r="E41" s="102"/>
      <c r="F41" s="103"/>
      <c r="G41" s="131"/>
      <c r="H41" s="2"/>
      <c r="I41" s="107">
        <f>IF(F41="",SUMIF(Accounts!$A$10:$A$84,C41,Accounts!$D$10:$D$84),0)</f>
        <v>0</v>
      </c>
      <c r="J41" s="30">
        <f>IF(H41&lt;&gt;"",ROUND(H41*(1-F41-I41),2),IF(SETUP!$C$10&lt;&gt;"Y",0,IF(SUMIF(Accounts!A$10:A$84,C41,Accounts!Q$10:Q$84)=1,0,ROUND((D41-E41)*(1-F41-I41)/SETUP!$C$13,2))))</f>
        <v>0</v>
      </c>
      <c r="K41" s="14" t="str">
        <f>IF(SUM(C41:H41)=0,"",IF(T41=0,LOOKUP(C41,Accounts!$A$10:$A$84,Accounts!$B$10:$B$84),"Error!  Invalid Account Number"))</f>
        <v/>
      </c>
      <c r="L41" s="30">
        <f t="shared" si="0"/>
        <v>0</v>
      </c>
      <c r="M41" s="152">
        <f t="shared" si="5"/>
        <v>0</v>
      </c>
      <c r="N41" s="43"/>
      <c r="O41" s="92"/>
      <c r="P41" s="150"/>
      <c r="Q41" s="156">
        <f t="shared" si="7"/>
        <v>0</v>
      </c>
      <c r="R41" s="161">
        <f t="shared" si="4"/>
        <v>0</v>
      </c>
      <c r="S41" s="15">
        <f>SUMIF(Accounts!A$10:A$84,C41,Accounts!A$10:A$84)</f>
        <v>0</v>
      </c>
      <c r="T41" s="15">
        <f t="shared" si="6"/>
        <v>0</v>
      </c>
      <c r="U41" s="15">
        <f t="shared" si="3"/>
        <v>0</v>
      </c>
    </row>
    <row r="42" spans="1:21">
      <c r="A42" s="56"/>
      <c r="B42" s="3"/>
      <c r="C42" s="216"/>
      <c r="D42" s="102"/>
      <c r="E42" s="102"/>
      <c r="F42" s="103"/>
      <c r="G42" s="131"/>
      <c r="H42" s="2"/>
      <c r="I42" s="107">
        <f>IF(F42="",SUMIF(Accounts!$A$10:$A$84,C42,Accounts!$D$10:$D$84),0)</f>
        <v>0</v>
      </c>
      <c r="J42" s="30">
        <f>IF(H42&lt;&gt;"",ROUND(H42*(1-F42-I42),2),IF(SETUP!$C$10&lt;&gt;"Y",0,IF(SUMIF(Accounts!A$10:A$84,C42,Accounts!Q$10:Q$84)=1,0,ROUND((D42-E42)*(1-F42-I42)/SETUP!$C$13,2))))</f>
        <v>0</v>
      </c>
      <c r="K42" s="14" t="str">
        <f>IF(SUM(C42:H42)=0,"",IF(T42=0,LOOKUP(C42,Accounts!$A$10:$A$84,Accounts!$B$10:$B$84),"Error!  Invalid Account Number"))</f>
        <v/>
      </c>
      <c r="L42" s="30">
        <f t="shared" si="0"/>
        <v>0</v>
      </c>
      <c r="M42" s="152">
        <f t="shared" si="5"/>
        <v>0</v>
      </c>
      <c r="N42" s="43"/>
      <c r="O42" s="92"/>
      <c r="P42" s="150"/>
      <c r="Q42" s="156">
        <f t="shared" si="7"/>
        <v>0</v>
      </c>
      <c r="R42" s="161">
        <f t="shared" si="4"/>
        <v>0</v>
      </c>
      <c r="S42" s="15">
        <f>SUMIF(Accounts!A$10:A$84,C42,Accounts!A$10:A$84)</f>
        <v>0</v>
      </c>
      <c r="T42" s="15">
        <f t="shared" si="6"/>
        <v>0</v>
      </c>
      <c r="U42" s="15">
        <f t="shared" si="3"/>
        <v>0</v>
      </c>
    </row>
    <row r="43" spans="1:21">
      <c r="A43" s="56"/>
      <c r="B43" s="3"/>
      <c r="C43" s="216"/>
      <c r="D43" s="102"/>
      <c r="E43" s="102"/>
      <c r="F43" s="103"/>
      <c r="G43" s="131"/>
      <c r="H43" s="2"/>
      <c r="I43" s="107">
        <f>IF(F43="",SUMIF(Accounts!$A$10:$A$84,C43,Accounts!$D$10:$D$84),0)</f>
        <v>0</v>
      </c>
      <c r="J43" s="30">
        <f>IF(H43&lt;&gt;"",ROUND(H43*(1-F43-I43),2),IF(SETUP!$C$10&lt;&gt;"Y",0,IF(SUMIF(Accounts!A$10:A$84,C43,Accounts!Q$10:Q$84)=1,0,ROUND((D43-E43)*(1-F43-I43)/SETUP!$C$13,2))))</f>
        <v>0</v>
      </c>
      <c r="K43" s="14" t="str">
        <f>IF(SUM(C43:H43)=0,"",IF(T43=0,LOOKUP(C43,Accounts!$A$10:$A$84,Accounts!$B$10:$B$84),"Error!  Invalid Account Number"))</f>
        <v/>
      </c>
      <c r="L43" s="30">
        <f t="shared" si="0"/>
        <v>0</v>
      </c>
      <c r="M43" s="152">
        <f t="shared" si="5"/>
        <v>0</v>
      </c>
      <c r="N43" s="43"/>
      <c r="O43" s="92"/>
      <c r="P43" s="150"/>
      <c r="Q43" s="156">
        <f t="shared" si="7"/>
        <v>0</v>
      </c>
      <c r="R43" s="161">
        <f t="shared" si="4"/>
        <v>0</v>
      </c>
      <c r="S43" s="15">
        <f>SUMIF(Accounts!A$10:A$84,C43,Accounts!A$10:A$84)</f>
        <v>0</v>
      </c>
      <c r="T43" s="15">
        <f t="shared" si="6"/>
        <v>0</v>
      </c>
      <c r="U43" s="15">
        <f t="shared" si="3"/>
        <v>0</v>
      </c>
    </row>
    <row r="44" spans="1:21">
      <c r="A44" s="56"/>
      <c r="B44" s="3"/>
      <c r="C44" s="216"/>
      <c r="D44" s="102"/>
      <c r="E44" s="102"/>
      <c r="F44" s="103"/>
      <c r="G44" s="131"/>
      <c r="H44" s="2"/>
      <c r="I44" s="107">
        <f>IF(F44="",SUMIF(Accounts!$A$10:$A$84,C44,Accounts!$D$10:$D$84),0)</f>
        <v>0</v>
      </c>
      <c r="J44" s="30">
        <f>IF(H44&lt;&gt;"",ROUND(H44*(1-F44-I44),2),IF(SETUP!$C$10&lt;&gt;"Y",0,IF(SUMIF(Accounts!A$10:A$84,C44,Accounts!Q$10:Q$84)=1,0,ROUND((D44-E44)*(1-F44-I44)/SETUP!$C$13,2))))</f>
        <v>0</v>
      </c>
      <c r="K44" s="14" t="str">
        <f>IF(SUM(C44:H44)=0,"",IF(T44=0,LOOKUP(C44,Accounts!$A$10:$A$84,Accounts!$B$10:$B$84),"Error!  Invalid Account Number"))</f>
        <v/>
      </c>
      <c r="L44" s="30">
        <f t="shared" si="0"/>
        <v>0</v>
      </c>
      <c r="M44" s="152">
        <f t="shared" si="5"/>
        <v>0</v>
      </c>
      <c r="N44" s="43"/>
      <c r="O44" s="92"/>
      <c r="P44" s="150"/>
      <c r="Q44" s="156">
        <f t="shared" si="7"/>
        <v>0</v>
      </c>
      <c r="R44" s="161">
        <f t="shared" si="4"/>
        <v>0</v>
      </c>
      <c r="S44" s="15">
        <f>SUMIF(Accounts!A$10:A$84,C44,Accounts!A$10:A$84)</f>
        <v>0</v>
      </c>
      <c r="T44" s="15">
        <f t="shared" si="6"/>
        <v>0</v>
      </c>
      <c r="U44" s="15">
        <f t="shared" si="3"/>
        <v>0</v>
      </c>
    </row>
    <row r="45" spans="1:21">
      <c r="A45" s="56"/>
      <c r="B45" s="3"/>
      <c r="C45" s="216"/>
      <c r="D45" s="102"/>
      <c r="E45" s="102"/>
      <c r="F45" s="103"/>
      <c r="G45" s="131"/>
      <c r="H45" s="2"/>
      <c r="I45" s="107">
        <f>IF(F45="",SUMIF(Accounts!$A$10:$A$84,C45,Accounts!$D$10:$D$84),0)</f>
        <v>0</v>
      </c>
      <c r="J45" s="30">
        <f>IF(H45&lt;&gt;"",ROUND(H45*(1-F45-I45),2),IF(SETUP!$C$10&lt;&gt;"Y",0,IF(SUMIF(Accounts!A$10:A$84,C45,Accounts!Q$10:Q$84)=1,0,ROUND((D45-E45)*(1-F45-I45)/SETUP!$C$13,2))))</f>
        <v>0</v>
      </c>
      <c r="K45" s="14" t="str">
        <f>IF(SUM(C45:H45)=0,"",IF(T45=0,LOOKUP(C45,Accounts!$A$10:$A$84,Accounts!$B$10:$B$84),"Error!  Invalid Account Number"))</f>
        <v/>
      </c>
      <c r="L45" s="30">
        <f t="shared" si="0"/>
        <v>0</v>
      </c>
      <c r="M45" s="152">
        <f t="shared" si="5"/>
        <v>0</v>
      </c>
      <c r="N45" s="43"/>
      <c r="O45" s="92"/>
      <c r="P45" s="150"/>
      <c r="Q45" s="156">
        <f t="shared" si="7"/>
        <v>0</v>
      </c>
      <c r="R45" s="161">
        <f t="shared" si="4"/>
        <v>0</v>
      </c>
      <c r="S45" s="15">
        <f>SUMIF(Accounts!A$10:A$84,C45,Accounts!A$10:A$84)</f>
        <v>0</v>
      </c>
      <c r="T45" s="15">
        <f t="shared" si="6"/>
        <v>0</v>
      </c>
      <c r="U45" s="15">
        <f t="shared" si="3"/>
        <v>0</v>
      </c>
    </row>
    <row r="46" spans="1:21">
      <c r="A46" s="56"/>
      <c r="B46" s="3"/>
      <c r="C46" s="216"/>
      <c r="D46" s="102"/>
      <c r="E46" s="102"/>
      <c r="F46" s="103"/>
      <c r="G46" s="131"/>
      <c r="H46" s="2"/>
      <c r="I46" s="107">
        <f>IF(F46="",SUMIF(Accounts!$A$10:$A$84,C46,Accounts!$D$10:$D$84),0)</f>
        <v>0</v>
      </c>
      <c r="J46" s="30">
        <f>IF(H46&lt;&gt;"",ROUND(H46*(1-F46-I46),2),IF(SETUP!$C$10&lt;&gt;"Y",0,IF(SUMIF(Accounts!A$10:A$84,C46,Accounts!Q$10:Q$84)=1,0,ROUND((D46-E46)*(1-F46-I46)/SETUP!$C$13,2))))</f>
        <v>0</v>
      </c>
      <c r="K46" s="14" t="str">
        <f>IF(SUM(C46:H46)=0,"",IF(T46=0,LOOKUP(C46,Accounts!$A$10:$A$84,Accounts!$B$10:$B$84),"Error!  Invalid Account Number"))</f>
        <v/>
      </c>
      <c r="L46" s="30">
        <f t="shared" si="0"/>
        <v>0</v>
      </c>
      <c r="M46" s="152">
        <f t="shared" si="5"/>
        <v>0</v>
      </c>
      <c r="N46" s="43"/>
      <c r="O46" s="92"/>
      <c r="P46" s="150"/>
      <c r="Q46" s="156">
        <f t="shared" si="7"/>
        <v>0</v>
      </c>
      <c r="R46" s="161">
        <f t="shared" si="4"/>
        <v>0</v>
      </c>
      <c r="S46" s="15">
        <f>SUMIF(Accounts!A$10:A$84,C46,Accounts!A$10:A$84)</f>
        <v>0</v>
      </c>
      <c r="T46" s="15">
        <f t="shared" si="6"/>
        <v>0</v>
      </c>
      <c r="U46" s="15">
        <f t="shared" si="3"/>
        <v>0</v>
      </c>
    </row>
    <row r="47" spans="1:21">
      <c r="A47" s="56"/>
      <c r="B47" s="3"/>
      <c r="C47" s="216"/>
      <c r="D47" s="102"/>
      <c r="E47" s="102"/>
      <c r="F47" s="103"/>
      <c r="G47" s="131"/>
      <c r="H47" s="2"/>
      <c r="I47" s="107">
        <f>IF(F47="",SUMIF(Accounts!$A$10:$A$84,C47,Accounts!$D$10:$D$84),0)</f>
        <v>0</v>
      </c>
      <c r="J47" s="30">
        <f>IF(H47&lt;&gt;"",ROUND(H47*(1-F47-I47),2),IF(SETUP!$C$10&lt;&gt;"Y",0,IF(SUMIF(Accounts!A$10:A$84,C47,Accounts!Q$10:Q$84)=1,0,ROUND((D47-E47)*(1-F47-I47)/SETUP!$C$13,2))))</f>
        <v>0</v>
      </c>
      <c r="K47" s="14" t="str">
        <f>IF(SUM(C47:H47)=0,"",IF(T47=0,LOOKUP(C47,Accounts!$A$10:$A$84,Accounts!$B$10:$B$84),"Error!  Invalid Account Number"))</f>
        <v/>
      </c>
      <c r="L47" s="30">
        <f t="shared" si="0"/>
        <v>0</v>
      </c>
      <c r="M47" s="152">
        <f t="shared" si="5"/>
        <v>0</v>
      </c>
      <c r="N47" s="43"/>
      <c r="O47" s="92"/>
      <c r="P47" s="150"/>
      <c r="Q47" s="156">
        <f t="shared" si="7"/>
        <v>0</v>
      </c>
      <c r="R47" s="161">
        <f t="shared" si="4"/>
        <v>0</v>
      </c>
      <c r="S47" s="15">
        <f>SUMIF(Accounts!A$10:A$84,C47,Accounts!A$10:A$84)</f>
        <v>0</v>
      </c>
      <c r="T47" s="15">
        <f t="shared" si="6"/>
        <v>0</v>
      </c>
      <c r="U47" s="15">
        <f t="shared" si="3"/>
        <v>0</v>
      </c>
    </row>
    <row r="48" spans="1:21">
      <c r="A48" s="56"/>
      <c r="B48" s="3"/>
      <c r="C48" s="216"/>
      <c r="D48" s="102"/>
      <c r="E48" s="102"/>
      <c r="F48" s="103"/>
      <c r="G48" s="131"/>
      <c r="H48" s="2"/>
      <c r="I48" s="107">
        <f>IF(F48="",SUMIF(Accounts!$A$10:$A$84,C48,Accounts!$D$10:$D$84),0)</f>
        <v>0</v>
      </c>
      <c r="J48" s="30">
        <f>IF(H48&lt;&gt;"",ROUND(H48*(1-F48-I48),2),IF(SETUP!$C$10&lt;&gt;"Y",0,IF(SUMIF(Accounts!A$10:A$84,C48,Accounts!Q$10:Q$84)=1,0,ROUND((D48-E48)*(1-F48-I48)/SETUP!$C$13,2))))</f>
        <v>0</v>
      </c>
      <c r="K48" s="14" t="str">
        <f>IF(SUM(C48:H48)=0,"",IF(T48=0,LOOKUP(C48,Accounts!$A$10:$A$84,Accounts!$B$10:$B$84),"Error!  Invalid Account Number"))</f>
        <v/>
      </c>
      <c r="L48" s="30">
        <f t="shared" si="0"/>
        <v>0</v>
      </c>
      <c r="M48" s="152">
        <f t="shared" si="5"/>
        <v>0</v>
      </c>
      <c r="N48" s="43"/>
      <c r="O48" s="92"/>
      <c r="P48" s="150"/>
      <c r="Q48" s="156">
        <f t="shared" si="7"/>
        <v>0</v>
      </c>
      <c r="R48" s="161">
        <f t="shared" si="4"/>
        <v>0</v>
      </c>
      <c r="S48" s="15">
        <f>SUMIF(Accounts!A$10:A$84,C48,Accounts!A$10:A$84)</f>
        <v>0</v>
      </c>
      <c r="T48" s="15">
        <f t="shared" si="6"/>
        <v>0</v>
      </c>
      <c r="U48" s="15">
        <f t="shared" si="3"/>
        <v>0</v>
      </c>
    </row>
    <row r="49" spans="1:21">
      <c r="A49" s="56"/>
      <c r="B49" s="3"/>
      <c r="C49" s="216"/>
      <c r="D49" s="102"/>
      <c r="E49" s="102"/>
      <c r="F49" s="103"/>
      <c r="G49" s="131"/>
      <c r="H49" s="2"/>
      <c r="I49" s="107">
        <f>IF(F49="",SUMIF(Accounts!$A$10:$A$84,C49,Accounts!$D$10:$D$84),0)</f>
        <v>0</v>
      </c>
      <c r="J49" s="30">
        <f>IF(H49&lt;&gt;"",ROUND(H49*(1-F49-I49),2),IF(SETUP!$C$10&lt;&gt;"Y",0,IF(SUMIF(Accounts!A$10:A$84,C49,Accounts!Q$10:Q$84)=1,0,ROUND((D49-E49)*(1-F49-I49)/SETUP!$C$13,2))))</f>
        <v>0</v>
      </c>
      <c r="K49" s="14" t="str">
        <f>IF(SUM(C49:H49)=0,"",IF(T49=0,LOOKUP(C49,Accounts!$A$10:$A$84,Accounts!$B$10:$B$84),"Error!  Invalid Account Number"))</f>
        <v/>
      </c>
      <c r="L49" s="30">
        <f t="shared" si="0"/>
        <v>0</v>
      </c>
      <c r="M49" s="152">
        <f t="shared" si="5"/>
        <v>0</v>
      </c>
      <c r="N49" s="43"/>
      <c r="O49" s="92"/>
      <c r="P49" s="150"/>
      <c r="Q49" s="156">
        <f t="shared" si="7"/>
        <v>0</v>
      </c>
      <c r="R49" s="161">
        <f t="shared" si="4"/>
        <v>0</v>
      </c>
      <c r="S49" s="15">
        <f>SUMIF(Accounts!A$10:A$84,C49,Accounts!A$10:A$84)</f>
        <v>0</v>
      </c>
      <c r="T49" s="15">
        <f t="shared" si="6"/>
        <v>0</v>
      </c>
      <c r="U49" s="15">
        <f t="shared" si="3"/>
        <v>0</v>
      </c>
    </row>
    <row r="50" spans="1:21">
      <c r="A50" s="56"/>
      <c r="B50" s="3"/>
      <c r="C50" s="216"/>
      <c r="D50" s="102"/>
      <c r="E50" s="102"/>
      <c r="F50" s="103"/>
      <c r="G50" s="131"/>
      <c r="H50" s="2"/>
      <c r="I50" s="107">
        <f>IF(F50="",SUMIF(Accounts!$A$10:$A$84,C50,Accounts!$D$10:$D$84),0)</f>
        <v>0</v>
      </c>
      <c r="J50" s="30">
        <f>IF(H50&lt;&gt;"",ROUND(H50*(1-F50-I50),2),IF(SETUP!$C$10&lt;&gt;"Y",0,IF(SUMIF(Accounts!A$10:A$84,C50,Accounts!Q$10:Q$84)=1,0,ROUND((D50-E50)*(1-F50-I50)/SETUP!$C$13,2))))</f>
        <v>0</v>
      </c>
      <c r="K50" s="14" t="str">
        <f>IF(SUM(C50:H50)=0,"",IF(T50=0,LOOKUP(C50,Accounts!$A$10:$A$84,Accounts!$B$10:$B$84),"Error!  Invalid Account Number"))</f>
        <v/>
      </c>
      <c r="L50" s="30">
        <f t="shared" si="0"/>
        <v>0</v>
      </c>
      <c r="M50" s="152">
        <f t="shared" si="5"/>
        <v>0</v>
      </c>
      <c r="N50" s="43"/>
      <c r="O50" s="92"/>
      <c r="P50" s="150"/>
      <c r="Q50" s="156">
        <f t="shared" si="7"/>
        <v>0</v>
      </c>
      <c r="R50" s="161">
        <f t="shared" si="4"/>
        <v>0</v>
      </c>
      <c r="S50" s="15">
        <f>SUMIF(Accounts!A$10:A$84,C50,Accounts!A$10:A$84)</f>
        <v>0</v>
      </c>
      <c r="T50" s="15">
        <f t="shared" si="6"/>
        <v>0</v>
      </c>
      <c r="U50" s="15">
        <f t="shared" si="3"/>
        <v>0</v>
      </c>
    </row>
    <row r="51" spans="1:21">
      <c r="A51" s="56"/>
      <c r="B51" s="3"/>
      <c r="C51" s="216"/>
      <c r="D51" s="102"/>
      <c r="E51" s="102"/>
      <c r="F51" s="103"/>
      <c r="G51" s="131"/>
      <c r="H51" s="2"/>
      <c r="I51" s="107">
        <f>IF(F51="",SUMIF(Accounts!$A$10:$A$84,C51,Accounts!$D$10:$D$84),0)</f>
        <v>0</v>
      </c>
      <c r="J51" s="30">
        <f>IF(H51&lt;&gt;"",ROUND(H51*(1-F51-I51),2),IF(SETUP!$C$10&lt;&gt;"Y",0,IF(SUMIF(Accounts!A$10:A$84,C51,Accounts!Q$10:Q$84)=1,0,ROUND((D51-E51)*(1-F51-I51)/SETUP!$C$13,2))))</f>
        <v>0</v>
      </c>
      <c r="K51" s="14" t="str">
        <f>IF(SUM(C51:H51)=0,"",IF(T51=0,LOOKUP(C51,Accounts!$A$10:$A$84,Accounts!$B$10:$B$84),"Error!  Invalid Account Number"))</f>
        <v/>
      </c>
      <c r="L51" s="30">
        <f t="shared" si="0"/>
        <v>0</v>
      </c>
      <c r="M51" s="152">
        <f t="shared" si="5"/>
        <v>0</v>
      </c>
      <c r="N51" s="43"/>
      <c r="O51" s="92"/>
      <c r="P51" s="150"/>
      <c r="Q51" s="156">
        <f t="shared" si="7"/>
        <v>0</v>
      </c>
      <c r="R51" s="161">
        <f t="shared" si="4"/>
        <v>0</v>
      </c>
      <c r="S51" s="15">
        <f>SUMIF(Accounts!A$10:A$84,C51,Accounts!A$10:A$84)</f>
        <v>0</v>
      </c>
      <c r="T51" s="15">
        <f t="shared" si="6"/>
        <v>0</v>
      </c>
      <c r="U51" s="15">
        <f t="shared" si="3"/>
        <v>0</v>
      </c>
    </row>
    <row r="52" spans="1:21">
      <c r="A52" s="56"/>
      <c r="B52" s="3"/>
      <c r="C52" s="216"/>
      <c r="D52" s="102"/>
      <c r="E52" s="102"/>
      <c r="F52" s="103"/>
      <c r="G52" s="131"/>
      <c r="H52" s="2"/>
      <c r="I52" s="107">
        <f>IF(F52="",SUMIF(Accounts!$A$10:$A$84,C52,Accounts!$D$10:$D$84),0)</f>
        <v>0</v>
      </c>
      <c r="J52" s="30">
        <f>IF(H52&lt;&gt;"",ROUND(H52*(1-F52-I52),2),IF(SETUP!$C$10&lt;&gt;"Y",0,IF(SUMIF(Accounts!A$10:A$84,C52,Accounts!Q$10:Q$84)=1,0,ROUND((D52-E52)*(1-F52-I52)/SETUP!$C$13,2))))</f>
        <v>0</v>
      </c>
      <c r="K52" s="14" t="str">
        <f>IF(SUM(C52:H52)=0,"",IF(T52=0,LOOKUP(C52,Accounts!$A$10:$A$84,Accounts!$B$10:$B$84),"Error!  Invalid Account Number"))</f>
        <v/>
      </c>
      <c r="L52" s="30">
        <f t="shared" si="0"/>
        <v>0</v>
      </c>
      <c r="M52" s="152">
        <f t="shared" si="5"/>
        <v>0</v>
      </c>
      <c r="N52" s="43"/>
      <c r="O52" s="92"/>
      <c r="P52" s="150"/>
      <c r="Q52" s="156">
        <f t="shared" si="7"/>
        <v>0</v>
      </c>
      <c r="R52" s="161">
        <f t="shared" si="4"/>
        <v>0</v>
      </c>
      <c r="S52" s="15">
        <f>SUMIF(Accounts!A$10:A$84,C52,Accounts!A$10:A$84)</f>
        <v>0</v>
      </c>
      <c r="T52" s="15">
        <f t="shared" si="6"/>
        <v>0</v>
      </c>
      <c r="U52" s="15">
        <f t="shared" si="3"/>
        <v>0</v>
      </c>
    </row>
    <row r="53" spans="1:21">
      <c r="A53" s="56"/>
      <c r="B53" s="3"/>
      <c r="C53" s="216"/>
      <c r="D53" s="102"/>
      <c r="E53" s="102"/>
      <c r="F53" s="103"/>
      <c r="G53" s="131"/>
      <c r="H53" s="2"/>
      <c r="I53" s="107">
        <f>IF(F53="",SUMIF(Accounts!$A$10:$A$84,C53,Accounts!$D$10:$D$84),0)</f>
        <v>0</v>
      </c>
      <c r="J53" s="30">
        <f>IF(H53&lt;&gt;"",ROUND(H53*(1-F53-I53),2),IF(SETUP!$C$10&lt;&gt;"Y",0,IF(SUMIF(Accounts!A$10:A$84,C53,Accounts!Q$10:Q$84)=1,0,ROUND((D53-E53)*(1-F53-I53)/SETUP!$C$13,2))))</f>
        <v>0</v>
      </c>
      <c r="K53" s="14" t="str">
        <f>IF(SUM(C53:H53)=0,"",IF(T53=0,LOOKUP(C53,Accounts!$A$10:$A$84,Accounts!$B$10:$B$84),"Error!  Invalid Account Number"))</f>
        <v/>
      </c>
      <c r="L53" s="30">
        <f t="shared" si="0"/>
        <v>0</v>
      </c>
      <c r="M53" s="152">
        <f t="shared" si="5"/>
        <v>0</v>
      </c>
      <c r="N53" s="43"/>
      <c r="O53" s="92"/>
      <c r="P53" s="150"/>
      <c r="Q53" s="156">
        <f t="shared" si="7"/>
        <v>0</v>
      </c>
      <c r="R53" s="161">
        <f t="shared" si="4"/>
        <v>0</v>
      </c>
      <c r="S53" s="15">
        <f>SUMIF(Accounts!A$10:A$84,C53,Accounts!A$10:A$84)</f>
        <v>0</v>
      </c>
      <c r="T53" s="15">
        <f t="shared" si="6"/>
        <v>0</v>
      </c>
      <c r="U53" s="15">
        <f t="shared" si="3"/>
        <v>0</v>
      </c>
    </row>
    <row r="54" spans="1:21">
      <c r="A54" s="56"/>
      <c r="B54" s="3"/>
      <c r="C54" s="216"/>
      <c r="D54" s="102"/>
      <c r="E54" s="102"/>
      <c r="F54" s="103"/>
      <c r="G54" s="131"/>
      <c r="H54" s="2"/>
      <c r="I54" s="107">
        <f>IF(F54="",SUMIF(Accounts!$A$10:$A$84,C54,Accounts!$D$10:$D$84),0)</f>
        <v>0</v>
      </c>
      <c r="J54" s="30">
        <f>IF(H54&lt;&gt;"",ROUND(H54*(1-F54-I54),2),IF(SETUP!$C$10&lt;&gt;"Y",0,IF(SUMIF(Accounts!A$10:A$84,C54,Accounts!Q$10:Q$84)=1,0,ROUND((D54-E54)*(1-F54-I54)/SETUP!$C$13,2))))</f>
        <v>0</v>
      </c>
      <c r="K54" s="14" t="str">
        <f>IF(SUM(C54:H54)=0,"",IF(T54=0,LOOKUP(C54,Accounts!$A$10:$A$84,Accounts!$B$10:$B$84),"Error!  Invalid Account Number"))</f>
        <v/>
      </c>
      <c r="L54" s="30">
        <f t="shared" si="0"/>
        <v>0</v>
      </c>
      <c r="M54" s="152">
        <f t="shared" si="5"/>
        <v>0</v>
      </c>
      <c r="N54" s="43"/>
      <c r="O54" s="92"/>
      <c r="P54" s="150"/>
      <c r="Q54" s="156">
        <f t="shared" si="7"/>
        <v>0</v>
      </c>
      <c r="R54" s="161">
        <f t="shared" si="4"/>
        <v>0</v>
      </c>
      <c r="S54" s="15">
        <f>SUMIF(Accounts!A$10:A$84,C54,Accounts!A$10:A$84)</f>
        <v>0</v>
      </c>
      <c r="T54" s="15">
        <f t="shared" si="6"/>
        <v>0</v>
      </c>
      <c r="U54" s="15">
        <f t="shared" si="3"/>
        <v>0</v>
      </c>
    </row>
    <row r="55" spans="1:21">
      <c r="A55" s="56"/>
      <c r="B55" s="3"/>
      <c r="C55" s="216"/>
      <c r="D55" s="102"/>
      <c r="E55" s="102"/>
      <c r="F55" s="103"/>
      <c r="G55" s="131"/>
      <c r="H55" s="2"/>
      <c r="I55" s="107">
        <f>IF(F55="",SUMIF(Accounts!$A$10:$A$84,C55,Accounts!$D$10:$D$84),0)</f>
        <v>0</v>
      </c>
      <c r="J55" s="30">
        <f>IF(H55&lt;&gt;"",ROUND(H55*(1-F55-I55),2),IF(SETUP!$C$10&lt;&gt;"Y",0,IF(SUMIF(Accounts!A$10:A$84,C55,Accounts!Q$10:Q$84)=1,0,ROUND((D55-E55)*(1-F55-I55)/SETUP!$C$13,2))))</f>
        <v>0</v>
      </c>
      <c r="K55" s="14" t="str">
        <f>IF(SUM(C55:H55)=0,"",IF(T55=0,LOOKUP(C55,Accounts!$A$10:$A$84,Accounts!$B$10:$B$84),"Error!  Invalid Account Number"))</f>
        <v/>
      </c>
      <c r="L55" s="30">
        <f t="shared" si="0"/>
        <v>0</v>
      </c>
      <c r="M55" s="152">
        <f t="shared" si="5"/>
        <v>0</v>
      </c>
      <c r="N55" s="43"/>
      <c r="O55" s="92"/>
      <c r="P55" s="150"/>
      <c r="Q55" s="156">
        <f t="shared" si="7"/>
        <v>0</v>
      </c>
      <c r="R55" s="161">
        <f t="shared" si="4"/>
        <v>0</v>
      </c>
      <c r="S55" s="15">
        <f>SUMIF(Accounts!A$10:A$84,C55,Accounts!A$10:A$84)</f>
        <v>0</v>
      </c>
      <c r="T55" s="15">
        <f t="shared" si="6"/>
        <v>0</v>
      </c>
      <c r="U55" s="15">
        <f t="shared" si="3"/>
        <v>0</v>
      </c>
    </row>
    <row r="56" spans="1:21">
      <c r="A56" s="56"/>
      <c r="B56" s="3"/>
      <c r="C56" s="216"/>
      <c r="D56" s="102"/>
      <c r="E56" s="102"/>
      <c r="F56" s="103"/>
      <c r="G56" s="131"/>
      <c r="H56" s="2"/>
      <c r="I56" s="107">
        <f>IF(F56="",SUMIF(Accounts!$A$10:$A$84,C56,Accounts!$D$10:$D$84),0)</f>
        <v>0</v>
      </c>
      <c r="J56" s="30">
        <f>IF(H56&lt;&gt;"",ROUND(H56*(1-F56-I56),2),IF(SETUP!$C$10&lt;&gt;"Y",0,IF(SUMIF(Accounts!A$10:A$84,C56,Accounts!Q$10:Q$84)=1,0,ROUND((D56-E56)*(1-F56-I56)/SETUP!$C$13,2))))</f>
        <v>0</v>
      </c>
      <c r="K56" s="14" t="str">
        <f>IF(SUM(C56:H56)=0,"",IF(T56=0,LOOKUP(C56,Accounts!$A$10:$A$84,Accounts!$B$10:$B$84),"Error!  Invalid Account Number"))</f>
        <v/>
      </c>
      <c r="L56" s="30">
        <f t="shared" si="0"/>
        <v>0</v>
      </c>
      <c r="M56" s="152">
        <f t="shared" si="5"/>
        <v>0</v>
      </c>
      <c r="N56" s="43"/>
      <c r="O56" s="92"/>
      <c r="P56" s="150"/>
      <c r="Q56" s="156">
        <f t="shared" si="7"/>
        <v>0</v>
      </c>
      <c r="R56" s="161">
        <f t="shared" si="4"/>
        <v>0</v>
      </c>
      <c r="S56" s="15">
        <f>SUMIF(Accounts!A$10:A$84,C56,Accounts!A$10:A$84)</f>
        <v>0</v>
      </c>
      <c r="T56" s="15">
        <f t="shared" si="6"/>
        <v>0</v>
      </c>
      <c r="U56" s="15">
        <f t="shared" si="3"/>
        <v>0</v>
      </c>
    </row>
    <row r="57" spans="1:21">
      <c r="A57" s="56"/>
      <c r="B57" s="3"/>
      <c r="C57" s="216"/>
      <c r="D57" s="102"/>
      <c r="E57" s="102"/>
      <c r="F57" s="103"/>
      <c r="G57" s="131"/>
      <c r="H57" s="2"/>
      <c r="I57" s="107">
        <f>IF(F57="",SUMIF(Accounts!$A$10:$A$84,C57,Accounts!$D$10:$D$84),0)</f>
        <v>0</v>
      </c>
      <c r="J57" s="30">
        <f>IF(H57&lt;&gt;"",ROUND(H57*(1-F57-I57),2),IF(SETUP!$C$10&lt;&gt;"Y",0,IF(SUMIF(Accounts!A$10:A$84,C57,Accounts!Q$10:Q$84)=1,0,ROUND((D57-E57)*(1-F57-I57)/SETUP!$C$13,2))))</f>
        <v>0</v>
      </c>
      <c r="K57" s="14" t="str">
        <f>IF(SUM(C57:H57)=0,"",IF(T57=0,LOOKUP(C57,Accounts!$A$10:$A$84,Accounts!$B$10:$B$84),"Error!  Invalid Account Number"))</f>
        <v/>
      </c>
      <c r="L57" s="30">
        <f t="shared" si="0"/>
        <v>0</v>
      </c>
      <c r="M57" s="152">
        <f t="shared" si="5"/>
        <v>0</v>
      </c>
      <c r="N57" s="43"/>
      <c r="O57" s="92"/>
      <c r="P57" s="150"/>
      <c r="Q57" s="156">
        <f t="shared" si="7"/>
        <v>0</v>
      </c>
      <c r="R57" s="161">
        <f t="shared" si="4"/>
        <v>0</v>
      </c>
      <c r="S57" s="15">
        <f>SUMIF(Accounts!A$10:A$84,C57,Accounts!A$10:A$84)</f>
        <v>0</v>
      </c>
      <c r="T57" s="15">
        <f t="shared" si="6"/>
        <v>0</v>
      </c>
      <c r="U57" s="15">
        <f t="shared" si="3"/>
        <v>0</v>
      </c>
    </row>
    <row r="58" spans="1:21">
      <c r="A58" s="56"/>
      <c r="B58" s="3"/>
      <c r="C58" s="216"/>
      <c r="D58" s="102"/>
      <c r="E58" s="102"/>
      <c r="F58" s="103"/>
      <c r="G58" s="131"/>
      <c r="H58" s="2"/>
      <c r="I58" s="107">
        <f>IF(F58="",SUMIF(Accounts!$A$10:$A$84,C58,Accounts!$D$10:$D$84),0)</f>
        <v>0</v>
      </c>
      <c r="J58" s="30">
        <f>IF(H58&lt;&gt;"",ROUND(H58*(1-F58-I58),2),IF(SETUP!$C$10&lt;&gt;"Y",0,IF(SUMIF(Accounts!A$10:A$84,C58,Accounts!Q$10:Q$84)=1,0,ROUND((D58-E58)*(1-F58-I58)/SETUP!$C$13,2))))</f>
        <v>0</v>
      </c>
      <c r="K58" s="14" t="str">
        <f>IF(SUM(C58:H58)=0,"",IF(T58=0,LOOKUP(C58,Accounts!$A$10:$A$84,Accounts!$B$10:$B$84),"Error!  Invalid Account Number"))</f>
        <v/>
      </c>
      <c r="L58" s="30">
        <f t="shared" si="0"/>
        <v>0</v>
      </c>
      <c r="M58" s="152">
        <f t="shared" si="5"/>
        <v>0</v>
      </c>
      <c r="N58" s="43"/>
      <c r="O58" s="92"/>
      <c r="P58" s="150"/>
      <c r="Q58" s="156">
        <f t="shared" si="7"/>
        <v>0</v>
      </c>
      <c r="R58" s="161">
        <f t="shared" si="4"/>
        <v>0</v>
      </c>
      <c r="S58" s="15">
        <f>SUMIF(Accounts!A$10:A$84,C58,Accounts!A$10:A$84)</f>
        <v>0</v>
      </c>
      <c r="T58" s="15">
        <f t="shared" si="6"/>
        <v>0</v>
      </c>
      <c r="U58" s="15">
        <f t="shared" si="3"/>
        <v>0</v>
      </c>
    </row>
    <row r="59" spans="1:21">
      <c r="A59" s="56"/>
      <c r="B59" s="3"/>
      <c r="C59" s="216"/>
      <c r="D59" s="102"/>
      <c r="E59" s="102"/>
      <c r="F59" s="103"/>
      <c r="G59" s="131"/>
      <c r="H59" s="2"/>
      <c r="I59" s="107">
        <f>IF(F59="",SUMIF(Accounts!$A$10:$A$84,C59,Accounts!$D$10:$D$84),0)</f>
        <v>0</v>
      </c>
      <c r="J59" s="30">
        <f>IF(H59&lt;&gt;"",ROUND(H59*(1-F59-I59),2),IF(SETUP!$C$10&lt;&gt;"Y",0,IF(SUMIF(Accounts!A$10:A$84,C59,Accounts!Q$10:Q$84)=1,0,ROUND((D59-E59)*(1-F59-I59)/SETUP!$C$13,2))))</f>
        <v>0</v>
      </c>
      <c r="K59" s="14" t="str">
        <f>IF(SUM(C59:H59)=0,"",IF(T59=0,LOOKUP(C59,Accounts!$A$10:$A$84,Accounts!$B$10:$B$84),"Error!  Invalid Account Number"))</f>
        <v/>
      </c>
      <c r="L59" s="30">
        <f t="shared" si="0"/>
        <v>0</v>
      </c>
      <c r="M59" s="152">
        <f t="shared" si="5"/>
        <v>0</v>
      </c>
      <c r="N59" s="43"/>
      <c r="O59" s="92"/>
      <c r="P59" s="150"/>
      <c r="Q59" s="156">
        <f t="shared" si="7"/>
        <v>0</v>
      </c>
      <c r="R59" s="161">
        <f t="shared" si="4"/>
        <v>0</v>
      </c>
      <c r="S59" s="15">
        <f>SUMIF(Accounts!A$10:A$84,C59,Accounts!A$10:A$84)</f>
        <v>0</v>
      </c>
      <c r="T59" s="15">
        <f t="shared" si="6"/>
        <v>0</v>
      </c>
      <c r="U59" s="15">
        <f t="shared" si="3"/>
        <v>0</v>
      </c>
    </row>
    <row r="60" spans="1:21">
      <c r="A60" s="56"/>
      <c r="B60" s="3"/>
      <c r="C60" s="216"/>
      <c r="D60" s="102"/>
      <c r="E60" s="102"/>
      <c r="F60" s="103"/>
      <c r="G60" s="131"/>
      <c r="H60" s="2"/>
      <c r="I60" s="107">
        <f>IF(F60="",SUMIF(Accounts!$A$10:$A$84,C60,Accounts!$D$10:$D$84),0)</f>
        <v>0</v>
      </c>
      <c r="J60" s="30">
        <f>IF(H60&lt;&gt;"",ROUND(H60*(1-F60-I60),2),IF(SETUP!$C$10&lt;&gt;"Y",0,IF(SUMIF(Accounts!A$10:A$84,C60,Accounts!Q$10:Q$84)=1,0,ROUND((D60-E60)*(1-F60-I60)/SETUP!$C$13,2))))</f>
        <v>0</v>
      </c>
      <c r="K60" s="14" t="str">
        <f>IF(SUM(C60:H60)=0,"",IF(T60=0,LOOKUP(C60,Accounts!$A$10:$A$84,Accounts!$B$10:$B$84),"Error!  Invalid Account Number"))</f>
        <v/>
      </c>
      <c r="L60" s="30">
        <f t="shared" si="0"/>
        <v>0</v>
      </c>
      <c r="M60" s="152">
        <f t="shared" si="5"/>
        <v>0</v>
      </c>
      <c r="N60" s="43"/>
      <c r="O60" s="92"/>
      <c r="P60" s="150"/>
      <c r="Q60" s="156">
        <f t="shared" si="7"/>
        <v>0</v>
      </c>
      <c r="R60" s="161">
        <f t="shared" si="4"/>
        <v>0</v>
      </c>
      <c r="S60" s="15">
        <f>SUMIF(Accounts!A$10:A$84,C60,Accounts!A$10:A$84)</f>
        <v>0</v>
      </c>
      <c r="T60" s="15">
        <f t="shared" si="6"/>
        <v>0</v>
      </c>
      <c r="U60" s="15">
        <f t="shared" si="3"/>
        <v>0</v>
      </c>
    </row>
    <row r="61" spans="1:21">
      <c r="A61" s="56"/>
      <c r="B61" s="3"/>
      <c r="C61" s="216"/>
      <c r="D61" s="102"/>
      <c r="E61" s="102"/>
      <c r="F61" s="103"/>
      <c r="G61" s="131"/>
      <c r="H61" s="2"/>
      <c r="I61" s="107">
        <f>IF(F61="",SUMIF(Accounts!$A$10:$A$84,C61,Accounts!$D$10:$D$84),0)</f>
        <v>0</v>
      </c>
      <c r="J61" s="30">
        <f>IF(H61&lt;&gt;"",ROUND(H61*(1-F61-I61),2),IF(SETUP!$C$10&lt;&gt;"Y",0,IF(SUMIF(Accounts!A$10:A$84,C61,Accounts!Q$10:Q$84)=1,0,ROUND((D61-E61)*(1-F61-I61)/SETUP!$C$13,2))))</f>
        <v>0</v>
      </c>
      <c r="K61" s="14" t="str">
        <f>IF(SUM(C61:H61)=0,"",IF(T61=0,LOOKUP(C61,Accounts!$A$10:$A$84,Accounts!$B$10:$B$84),"Error!  Invalid Account Number"))</f>
        <v/>
      </c>
      <c r="L61" s="30">
        <f t="shared" si="0"/>
        <v>0</v>
      </c>
      <c r="M61" s="152">
        <f t="shared" si="5"/>
        <v>0</v>
      </c>
      <c r="N61" s="43"/>
      <c r="O61" s="92"/>
      <c r="P61" s="150"/>
      <c r="Q61" s="156">
        <f t="shared" si="7"/>
        <v>0</v>
      </c>
      <c r="R61" s="161">
        <f t="shared" si="4"/>
        <v>0</v>
      </c>
      <c r="S61" s="15">
        <f>SUMIF(Accounts!A$10:A$84,C61,Accounts!A$10:A$84)</f>
        <v>0</v>
      </c>
      <c r="T61" s="15">
        <f t="shared" si="6"/>
        <v>0</v>
      </c>
      <c r="U61" s="15">
        <f t="shared" si="3"/>
        <v>0</v>
      </c>
    </row>
    <row r="62" spans="1:21">
      <c r="A62" s="56"/>
      <c r="B62" s="3"/>
      <c r="C62" s="216"/>
      <c r="D62" s="102"/>
      <c r="E62" s="102"/>
      <c r="F62" s="103"/>
      <c r="G62" s="131"/>
      <c r="H62" s="2"/>
      <c r="I62" s="107">
        <f>IF(F62="",SUMIF(Accounts!$A$10:$A$84,C62,Accounts!$D$10:$D$84),0)</f>
        <v>0</v>
      </c>
      <c r="J62" s="30">
        <f>IF(H62&lt;&gt;"",ROUND(H62*(1-F62-I62),2),IF(SETUP!$C$10&lt;&gt;"Y",0,IF(SUMIF(Accounts!A$10:A$84,C62,Accounts!Q$10:Q$84)=1,0,ROUND((D62-E62)*(1-F62-I62)/SETUP!$C$13,2))))</f>
        <v>0</v>
      </c>
      <c r="K62" s="14" t="str">
        <f>IF(SUM(C62:H62)=0,"",IF(T62=0,LOOKUP(C62,Accounts!$A$10:$A$84,Accounts!$B$10:$B$84),"Error!  Invalid Account Number"))</f>
        <v/>
      </c>
      <c r="L62" s="30">
        <f t="shared" si="0"/>
        <v>0</v>
      </c>
      <c r="M62" s="152">
        <f t="shared" si="5"/>
        <v>0</v>
      </c>
      <c r="N62" s="43"/>
      <c r="O62" s="92"/>
      <c r="P62" s="150"/>
      <c r="Q62" s="156">
        <f t="shared" si="7"/>
        <v>0</v>
      </c>
      <c r="R62" s="161">
        <f t="shared" si="4"/>
        <v>0</v>
      </c>
      <c r="S62" s="15">
        <f>SUMIF(Accounts!A$10:A$84,C62,Accounts!A$10:A$84)</f>
        <v>0</v>
      </c>
      <c r="T62" s="15">
        <f t="shared" si="6"/>
        <v>0</v>
      </c>
      <c r="U62" s="15">
        <f t="shared" si="3"/>
        <v>0</v>
      </c>
    </row>
    <row r="63" spans="1:21">
      <c r="A63" s="56"/>
      <c r="B63" s="3"/>
      <c r="C63" s="216"/>
      <c r="D63" s="102"/>
      <c r="E63" s="102"/>
      <c r="F63" s="103"/>
      <c r="G63" s="131"/>
      <c r="H63" s="2"/>
      <c r="I63" s="107">
        <f>IF(F63="",SUMIF(Accounts!$A$10:$A$84,C63,Accounts!$D$10:$D$84),0)</f>
        <v>0</v>
      </c>
      <c r="J63" s="30">
        <f>IF(H63&lt;&gt;"",ROUND(H63*(1-F63-I63),2),IF(SETUP!$C$10&lt;&gt;"Y",0,IF(SUMIF(Accounts!A$10:A$84,C63,Accounts!Q$10:Q$84)=1,0,ROUND((D63-E63)*(1-F63-I63)/SETUP!$C$13,2))))</f>
        <v>0</v>
      </c>
      <c r="K63" s="14" t="str">
        <f>IF(SUM(C63:H63)=0,"",IF(T63=0,LOOKUP(C63,Accounts!$A$10:$A$84,Accounts!$B$10:$B$84),"Error!  Invalid Account Number"))</f>
        <v/>
      </c>
      <c r="L63" s="30">
        <f t="shared" si="0"/>
        <v>0</v>
      </c>
      <c r="M63" s="152">
        <f t="shared" si="5"/>
        <v>0</v>
      </c>
      <c r="N63" s="43"/>
      <c r="O63" s="92"/>
      <c r="P63" s="150"/>
      <c r="Q63" s="156">
        <f t="shared" si="7"/>
        <v>0</v>
      </c>
      <c r="R63" s="161">
        <f t="shared" si="4"/>
        <v>0</v>
      </c>
      <c r="S63" s="15">
        <f>SUMIF(Accounts!A$10:A$84,C63,Accounts!A$10:A$84)</f>
        <v>0</v>
      </c>
      <c r="T63" s="15">
        <f t="shared" si="6"/>
        <v>0</v>
      </c>
      <c r="U63" s="15">
        <f t="shared" si="3"/>
        <v>0</v>
      </c>
    </row>
    <row r="64" spans="1:21">
      <c r="A64" s="56"/>
      <c r="B64" s="3"/>
      <c r="C64" s="216"/>
      <c r="D64" s="102"/>
      <c r="E64" s="102"/>
      <c r="F64" s="103"/>
      <c r="G64" s="131"/>
      <c r="H64" s="2"/>
      <c r="I64" s="107">
        <f>IF(F64="",SUMIF(Accounts!$A$10:$A$84,C64,Accounts!$D$10:$D$84),0)</f>
        <v>0</v>
      </c>
      <c r="J64" s="30">
        <f>IF(H64&lt;&gt;"",ROUND(H64*(1-F64-I64),2),IF(SETUP!$C$10&lt;&gt;"Y",0,IF(SUMIF(Accounts!A$10:A$84,C64,Accounts!Q$10:Q$84)=1,0,ROUND((D64-E64)*(1-F64-I64)/SETUP!$C$13,2))))</f>
        <v>0</v>
      </c>
      <c r="K64" s="14" t="str">
        <f>IF(SUM(C64:H64)=0,"",IF(T64=0,LOOKUP(C64,Accounts!$A$10:$A$84,Accounts!$B$10:$B$84),"Error!  Invalid Account Number"))</f>
        <v/>
      </c>
      <c r="L64" s="30">
        <f t="shared" si="0"/>
        <v>0</v>
      </c>
      <c r="M64" s="152">
        <f t="shared" si="5"/>
        <v>0</v>
      </c>
      <c r="N64" s="43"/>
      <c r="O64" s="92"/>
      <c r="P64" s="150"/>
      <c r="Q64" s="156">
        <f t="shared" si="7"/>
        <v>0</v>
      </c>
      <c r="R64" s="161">
        <f t="shared" si="4"/>
        <v>0</v>
      </c>
      <c r="S64" s="15">
        <f>SUMIF(Accounts!A$10:A$84,C64,Accounts!A$10:A$84)</f>
        <v>0</v>
      </c>
      <c r="T64" s="15">
        <f t="shared" si="6"/>
        <v>0</v>
      </c>
      <c r="U64" s="15">
        <f t="shared" si="3"/>
        <v>0</v>
      </c>
    </row>
    <row r="65" spans="1:21">
      <c r="A65" s="56"/>
      <c r="B65" s="3"/>
      <c r="C65" s="216"/>
      <c r="D65" s="102"/>
      <c r="E65" s="102"/>
      <c r="F65" s="103"/>
      <c r="G65" s="131"/>
      <c r="H65" s="2"/>
      <c r="I65" s="107">
        <f>IF(F65="",SUMIF(Accounts!$A$10:$A$84,C65,Accounts!$D$10:$D$84),0)</f>
        <v>0</v>
      </c>
      <c r="J65" s="30">
        <f>IF(H65&lt;&gt;"",ROUND(H65*(1-F65-I65),2),IF(SETUP!$C$10&lt;&gt;"Y",0,IF(SUMIF(Accounts!A$10:A$84,C65,Accounts!Q$10:Q$84)=1,0,ROUND((D65-E65)*(1-F65-I65)/SETUP!$C$13,2))))</f>
        <v>0</v>
      </c>
      <c r="K65" s="14" t="str">
        <f>IF(SUM(C65:H65)=0,"",IF(T65=0,LOOKUP(C65,Accounts!$A$10:$A$84,Accounts!$B$10:$B$84),"Error!  Invalid Account Number"))</f>
        <v/>
      </c>
      <c r="L65" s="30">
        <f t="shared" si="0"/>
        <v>0</v>
      </c>
      <c r="M65" s="152">
        <f t="shared" si="5"/>
        <v>0</v>
      </c>
      <c r="N65" s="43"/>
      <c r="O65" s="92"/>
      <c r="P65" s="150"/>
      <c r="Q65" s="156">
        <f t="shared" si="7"/>
        <v>0</v>
      </c>
      <c r="R65" s="161">
        <f t="shared" si="4"/>
        <v>0</v>
      </c>
      <c r="S65" s="15">
        <f>SUMIF(Accounts!A$10:A$84,C65,Accounts!A$10:A$84)</f>
        <v>0</v>
      </c>
      <c r="T65" s="15">
        <f t="shared" si="6"/>
        <v>0</v>
      </c>
      <c r="U65" s="15">
        <f t="shared" si="3"/>
        <v>0</v>
      </c>
    </row>
    <row r="66" spans="1:21">
      <c r="A66" s="56"/>
      <c r="B66" s="3"/>
      <c r="C66" s="216"/>
      <c r="D66" s="102"/>
      <c r="E66" s="102"/>
      <c r="F66" s="103"/>
      <c r="G66" s="131"/>
      <c r="H66" s="2"/>
      <c r="I66" s="107">
        <f>IF(F66="",SUMIF(Accounts!$A$10:$A$84,C66,Accounts!$D$10:$D$84),0)</f>
        <v>0</v>
      </c>
      <c r="J66" s="30">
        <f>IF(H66&lt;&gt;"",ROUND(H66*(1-F66-I66),2),IF(SETUP!$C$10&lt;&gt;"Y",0,IF(SUMIF(Accounts!A$10:A$84,C66,Accounts!Q$10:Q$84)=1,0,ROUND((D66-E66)*(1-F66-I66)/SETUP!$C$13,2))))</f>
        <v>0</v>
      </c>
      <c r="K66" s="14" t="str">
        <f>IF(SUM(C66:H66)=0,"",IF(T66=0,LOOKUP(C66,Accounts!$A$10:$A$84,Accounts!$B$10:$B$84),"Error!  Invalid Account Number"))</f>
        <v/>
      </c>
      <c r="L66" s="30">
        <f t="shared" si="0"/>
        <v>0</v>
      </c>
      <c r="M66" s="152">
        <f t="shared" si="5"/>
        <v>0</v>
      </c>
      <c r="N66" s="43"/>
      <c r="O66" s="92"/>
      <c r="P66" s="150"/>
      <c r="Q66" s="156">
        <f t="shared" si="7"/>
        <v>0</v>
      </c>
      <c r="R66" s="161">
        <f t="shared" si="4"/>
        <v>0</v>
      </c>
      <c r="S66" s="15">
        <f>SUMIF(Accounts!A$10:A$84,C66,Accounts!A$10:A$84)</f>
        <v>0</v>
      </c>
      <c r="T66" s="15">
        <f t="shared" si="6"/>
        <v>0</v>
      </c>
      <c r="U66" s="15">
        <f t="shared" si="3"/>
        <v>0</v>
      </c>
    </row>
    <row r="67" spans="1:21">
      <c r="A67" s="56"/>
      <c r="B67" s="3"/>
      <c r="C67" s="216"/>
      <c r="D67" s="102"/>
      <c r="E67" s="102"/>
      <c r="F67" s="103"/>
      <c r="G67" s="131"/>
      <c r="H67" s="2"/>
      <c r="I67" s="107">
        <f>IF(F67="",SUMIF(Accounts!$A$10:$A$84,C67,Accounts!$D$10:$D$84),0)</f>
        <v>0</v>
      </c>
      <c r="J67" s="30">
        <f>IF(H67&lt;&gt;"",ROUND(H67*(1-F67-I67),2),IF(SETUP!$C$10&lt;&gt;"Y",0,IF(SUMIF(Accounts!A$10:A$84,C67,Accounts!Q$10:Q$84)=1,0,ROUND((D67-E67)*(1-F67-I67)/SETUP!$C$13,2))))</f>
        <v>0</v>
      </c>
      <c r="K67" s="14" t="str">
        <f>IF(SUM(C67:H67)=0,"",IF(T67=0,LOOKUP(C67,Accounts!$A$10:$A$84,Accounts!$B$10:$B$84),"Error!  Invalid Account Number"))</f>
        <v/>
      </c>
      <c r="L67" s="30">
        <f t="shared" si="0"/>
        <v>0</v>
      </c>
      <c r="M67" s="152">
        <f t="shared" si="5"/>
        <v>0</v>
      </c>
      <c r="N67" s="43"/>
      <c r="O67" s="92"/>
      <c r="P67" s="150"/>
      <c r="Q67" s="156">
        <f t="shared" si="7"/>
        <v>0</v>
      </c>
      <c r="R67" s="161">
        <f t="shared" si="4"/>
        <v>0</v>
      </c>
      <c r="S67" s="15">
        <f>SUMIF(Accounts!A$10:A$84,C67,Accounts!A$10:A$84)</f>
        <v>0</v>
      </c>
      <c r="T67" s="15">
        <f t="shared" si="6"/>
        <v>0</v>
      </c>
      <c r="U67" s="15">
        <f t="shared" si="3"/>
        <v>0</v>
      </c>
    </row>
    <row r="68" spans="1:21">
      <c r="A68" s="56"/>
      <c r="B68" s="3"/>
      <c r="C68" s="216"/>
      <c r="D68" s="102"/>
      <c r="E68" s="102"/>
      <c r="F68" s="103"/>
      <c r="G68" s="131"/>
      <c r="H68" s="2"/>
      <c r="I68" s="107">
        <f>IF(F68="",SUMIF(Accounts!$A$10:$A$84,C68,Accounts!$D$10:$D$84),0)</f>
        <v>0</v>
      </c>
      <c r="J68" s="30">
        <f>IF(H68&lt;&gt;"",ROUND(H68*(1-F68-I68),2),IF(SETUP!$C$10&lt;&gt;"Y",0,IF(SUMIF(Accounts!A$10:A$84,C68,Accounts!Q$10:Q$84)=1,0,ROUND((D68-E68)*(1-F68-I68)/SETUP!$C$13,2))))</f>
        <v>0</v>
      </c>
      <c r="K68" s="14" t="str">
        <f>IF(SUM(C68:H68)=0,"",IF(T68=0,LOOKUP(C68,Accounts!$A$10:$A$84,Accounts!$B$10:$B$84),"Error!  Invalid Account Number"))</f>
        <v/>
      </c>
      <c r="L68" s="30">
        <f t="shared" si="0"/>
        <v>0</v>
      </c>
      <c r="M68" s="152">
        <f t="shared" si="5"/>
        <v>0</v>
      </c>
      <c r="N68" s="43"/>
      <c r="O68" s="92"/>
      <c r="P68" s="150"/>
      <c r="Q68" s="156">
        <f t="shared" si="7"/>
        <v>0</v>
      </c>
      <c r="R68" s="161">
        <f t="shared" si="4"/>
        <v>0</v>
      </c>
      <c r="S68" s="15">
        <f>SUMIF(Accounts!A$10:A$84,C68,Accounts!A$10:A$84)</f>
        <v>0</v>
      </c>
      <c r="T68" s="15">
        <f t="shared" si="6"/>
        <v>0</v>
      </c>
      <c r="U68" s="15">
        <f t="shared" si="3"/>
        <v>0</v>
      </c>
    </row>
    <row r="69" spans="1:21">
      <c r="A69" s="56"/>
      <c r="B69" s="3"/>
      <c r="C69" s="216"/>
      <c r="D69" s="102"/>
      <c r="E69" s="102"/>
      <c r="F69" s="103"/>
      <c r="G69" s="131"/>
      <c r="H69" s="2"/>
      <c r="I69" s="107">
        <f>IF(F69="",SUMIF(Accounts!$A$10:$A$84,C69,Accounts!$D$10:$D$84),0)</f>
        <v>0</v>
      </c>
      <c r="J69" s="30">
        <f>IF(H69&lt;&gt;"",ROUND(H69*(1-F69-I69),2),IF(SETUP!$C$10&lt;&gt;"Y",0,IF(SUMIF(Accounts!A$10:A$84,C69,Accounts!Q$10:Q$84)=1,0,ROUND((D69-E69)*(1-F69-I69)/SETUP!$C$13,2))))</f>
        <v>0</v>
      </c>
      <c r="K69" s="14" t="str">
        <f>IF(SUM(C69:H69)=0,"",IF(T69=0,LOOKUP(C69,Accounts!$A$10:$A$84,Accounts!$B$10:$B$84),"Error!  Invalid Account Number"))</f>
        <v/>
      </c>
      <c r="L69" s="30">
        <f t="shared" si="0"/>
        <v>0</v>
      </c>
      <c r="M69" s="152">
        <f t="shared" si="5"/>
        <v>0</v>
      </c>
      <c r="N69" s="43"/>
      <c r="O69" s="92"/>
      <c r="P69" s="150"/>
      <c r="Q69" s="156">
        <f t="shared" si="7"/>
        <v>0</v>
      </c>
      <c r="R69" s="161">
        <f t="shared" si="4"/>
        <v>0</v>
      </c>
      <c r="S69" s="15">
        <f>SUMIF(Accounts!A$10:A$84,C69,Accounts!A$10:A$84)</f>
        <v>0</v>
      </c>
      <c r="T69" s="15">
        <f t="shared" si="6"/>
        <v>0</v>
      </c>
      <c r="U69" s="15">
        <f t="shared" si="3"/>
        <v>0</v>
      </c>
    </row>
    <row r="70" spans="1:21">
      <c r="A70" s="56"/>
      <c r="B70" s="3"/>
      <c r="C70" s="216"/>
      <c r="D70" s="102"/>
      <c r="E70" s="102"/>
      <c r="F70" s="103"/>
      <c r="G70" s="131"/>
      <c r="H70" s="2"/>
      <c r="I70" s="107">
        <f>IF(F70="",SUMIF(Accounts!$A$10:$A$84,C70,Accounts!$D$10:$D$84),0)</f>
        <v>0</v>
      </c>
      <c r="J70" s="30">
        <f>IF(H70&lt;&gt;"",ROUND(H70*(1-F70-I70),2),IF(SETUP!$C$10&lt;&gt;"Y",0,IF(SUMIF(Accounts!A$10:A$84,C70,Accounts!Q$10:Q$84)=1,0,ROUND((D70-E70)*(1-F70-I70)/SETUP!$C$13,2))))</f>
        <v>0</v>
      </c>
      <c r="K70" s="14" t="str">
        <f>IF(SUM(C70:H70)=0,"",IF(T70=0,LOOKUP(C70,Accounts!$A$10:$A$84,Accounts!$B$10:$B$84),"Error!  Invalid Account Number"))</f>
        <v/>
      </c>
      <c r="L70" s="30">
        <f t="shared" si="0"/>
        <v>0</v>
      </c>
      <c r="M70" s="152">
        <f t="shared" si="5"/>
        <v>0</v>
      </c>
      <c r="N70" s="43"/>
      <c r="O70" s="92"/>
      <c r="P70" s="150"/>
      <c r="Q70" s="156">
        <f t="shared" si="7"/>
        <v>0</v>
      </c>
      <c r="R70" s="161">
        <f t="shared" si="4"/>
        <v>0</v>
      </c>
      <c r="S70" s="15">
        <f>SUMIF(Accounts!A$10:A$84,C70,Accounts!A$10:A$84)</f>
        <v>0</v>
      </c>
      <c r="T70" s="15">
        <f t="shared" si="6"/>
        <v>0</v>
      </c>
      <c r="U70" s="15">
        <f t="shared" si="3"/>
        <v>0</v>
      </c>
    </row>
    <row r="71" spans="1:21">
      <c r="A71" s="56"/>
      <c r="B71" s="3"/>
      <c r="C71" s="216"/>
      <c r="D71" s="102"/>
      <c r="E71" s="102"/>
      <c r="F71" s="103"/>
      <c r="G71" s="131"/>
      <c r="H71" s="2"/>
      <c r="I71" s="107">
        <f>IF(F71="",SUMIF(Accounts!$A$10:$A$84,C71,Accounts!$D$10:$D$84),0)</f>
        <v>0</v>
      </c>
      <c r="J71" s="30">
        <f>IF(H71&lt;&gt;"",ROUND(H71*(1-F71-I71),2),IF(SETUP!$C$10&lt;&gt;"Y",0,IF(SUMIF(Accounts!A$10:A$84,C71,Accounts!Q$10:Q$84)=1,0,ROUND((D71-E71)*(1-F71-I71)/SETUP!$C$13,2))))</f>
        <v>0</v>
      </c>
      <c r="K71" s="14" t="str">
        <f>IF(SUM(C71:H71)=0,"",IF(T71=0,LOOKUP(C71,Accounts!$A$10:$A$84,Accounts!$B$10:$B$84),"Error!  Invalid Account Number"))</f>
        <v/>
      </c>
      <c r="L71" s="30">
        <f t="shared" si="0"/>
        <v>0</v>
      </c>
      <c r="M71" s="152">
        <f t="shared" si="5"/>
        <v>0</v>
      </c>
      <c r="N71" s="43"/>
      <c r="O71" s="92"/>
      <c r="P71" s="150"/>
      <c r="Q71" s="156">
        <f t="shared" si="7"/>
        <v>0</v>
      </c>
      <c r="R71" s="161">
        <f t="shared" si="4"/>
        <v>0</v>
      </c>
      <c r="S71" s="15">
        <f>SUMIF(Accounts!A$10:A$84,C71,Accounts!A$10:A$84)</f>
        <v>0</v>
      </c>
      <c r="T71" s="15">
        <f t="shared" si="6"/>
        <v>0</v>
      </c>
      <c r="U71" s="15">
        <f t="shared" si="3"/>
        <v>0</v>
      </c>
    </row>
    <row r="72" spans="1:21">
      <c r="A72" s="56"/>
      <c r="B72" s="3"/>
      <c r="C72" s="216"/>
      <c r="D72" s="102"/>
      <c r="E72" s="102"/>
      <c r="F72" s="103"/>
      <c r="G72" s="131"/>
      <c r="H72" s="2"/>
      <c r="I72" s="107">
        <f>IF(F72="",SUMIF(Accounts!$A$10:$A$84,C72,Accounts!$D$10:$D$84),0)</f>
        <v>0</v>
      </c>
      <c r="J72" s="30">
        <f>IF(H72&lt;&gt;"",ROUND(H72*(1-F72-I72),2),IF(SETUP!$C$10&lt;&gt;"Y",0,IF(SUMIF(Accounts!A$10:A$84,C72,Accounts!Q$10:Q$84)=1,0,ROUND((D72-E72)*(1-F72-I72)/SETUP!$C$13,2))))</f>
        <v>0</v>
      </c>
      <c r="K72" s="14" t="str">
        <f>IF(SUM(C72:H72)=0,"",IF(T72=0,LOOKUP(C72,Accounts!$A$10:$A$84,Accounts!$B$10:$B$84),"Error!  Invalid Account Number"))</f>
        <v/>
      </c>
      <c r="L72" s="30">
        <f t="shared" ref="L72:L135" si="8">D72-E72-J72-M72</f>
        <v>0</v>
      </c>
      <c r="M72" s="152">
        <f t="shared" si="5"/>
        <v>0</v>
      </c>
      <c r="N72" s="43"/>
      <c r="O72" s="92"/>
      <c r="P72" s="150"/>
      <c r="Q72" s="156">
        <f t="shared" si="7"/>
        <v>0</v>
      </c>
      <c r="R72" s="161">
        <f t="shared" si="4"/>
        <v>0</v>
      </c>
      <c r="S72" s="15">
        <f>SUMIF(Accounts!A$10:A$84,C72,Accounts!A$10:A$84)</f>
        <v>0</v>
      </c>
      <c r="T72" s="15">
        <f t="shared" si="6"/>
        <v>0</v>
      </c>
      <c r="U72" s="15">
        <f t="shared" ref="U72:U135" si="9">IF(OR(AND(D72-E72&lt;0,J72&gt;0),AND(D72-E72&gt;0,J72&lt;0)),1,0)</f>
        <v>0</v>
      </c>
    </row>
    <row r="73" spans="1:21">
      <c r="A73" s="56"/>
      <c r="B73" s="3"/>
      <c r="C73" s="216"/>
      <c r="D73" s="102"/>
      <c r="E73" s="102"/>
      <c r="F73" s="103"/>
      <c r="G73" s="131"/>
      <c r="H73" s="2"/>
      <c r="I73" s="107">
        <f>IF(F73="",SUMIF(Accounts!$A$10:$A$84,C73,Accounts!$D$10:$D$84),0)</f>
        <v>0</v>
      </c>
      <c r="J73" s="30">
        <f>IF(H73&lt;&gt;"",ROUND(H73*(1-F73-I73),2),IF(SETUP!$C$10&lt;&gt;"Y",0,IF(SUMIF(Accounts!A$10:A$84,C73,Accounts!Q$10:Q$84)=1,0,ROUND((D73-E73)*(1-F73-I73)/SETUP!$C$13,2))))</f>
        <v>0</v>
      </c>
      <c r="K73" s="14" t="str">
        <f>IF(SUM(C73:H73)=0,"",IF(T73=0,LOOKUP(C73,Accounts!$A$10:$A$84,Accounts!$B$10:$B$84),"Error!  Invalid Account Number"))</f>
        <v/>
      </c>
      <c r="L73" s="30">
        <f t="shared" si="8"/>
        <v>0</v>
      </c>
      <c r="M73" s="152">
        <f t="shared" si="5"/>
        <v>0</v>
      </c>
      <c r="N73" s="43"/>
      <c r="O73" s="92"/>
      <c r="P73" s="150"/>
      <c r="Q73" s="156">
        <f t="shared" si="7"/>
        <v>0</v>
      </c>
      <c r="R73" s="161">
        <f t="shared" ref="R73:R136" si="10">J73+Q73</f>
        <v>0</v>
      </c>
      <c r="S73" s="15">
        <f>SUMIF(Accounts!A$10:A$84,C73,Accounts!A$10:A$84)</f>
        <v>0</v>
      </c>
      <c r="T73" s="15">
        <f t="shared" si="6"/>
        <v>0</v>
      </c>
      <c r="U73" s="15">
        <f t="shared" si="9"/>
        <v>0</v>
      </c>
    </row>
    <row r="74" spans="1:21">
      <c r="A74" s="56"/>
      <c r="B74" s="3"/>
      <c r="C74" s="216"/>
      <c r="D74" s="102"/>
      <c r="E74" s="102"/>
      <c r="F74" s="103"/>
      <c r="G74" s="131"/>
      <c r="H74" s="2"/>
      <c r="I74" s="107">
        <f>IF(F74="",SUMIF(Accounts!$A$10:$A$84,C74,Accounts!$D$10:$D$84),0)</f>
        <v>0</v>
      </c>
      <c r="J74" s="30">
        <f>IF(H74&lt;&gt;"",ROUND(H74*(1-F74-I74),2),IF(SETUP!$C$10&lt;&gt;"Y",0,IF(SUMIF(Accounts!A$10:A$84,C74,Accounts!Q$10:Q$84)=1,0,ROUND((D74-E74)*(1-F74-I74)/SETUP!$C$13,2))))</f>
        <v>0</v>
      </c>
      <c r="K74" s="14" t="str">
        <f>IF(SUM(C74:H74)=0,"",IF(T74=0,LOOKUP(C74,Accounts!$A$10:$A$84,Accounts!$B$10:$B$84),"Error!  Invalid Account Number"))</f>
        <v/>
      </c>
      <c r="L74" s="30">
        <f t="shared" si="8"/>
        <v>0</v>
      </c>
      <c r="M74" s="152">
        <f t="shared" ref="M74:M137" si="11">ROUND((D74-E74)*(F74+I74),2)</f>
        <v>0</v>
      </c>
      <c r="N74" s="43"/>
      <c r="O74" s="92"/>
      <c r="P74" s="150"/>
      <c r="Q74" s="156">
        <f t="shared" si="7"/>
        <v>0</v>
      </c>
      <c r="R74" s="161">
        <f t="shared" si="10"/>
        <v>0</v>
      </c>
      <c r="S74" s="15">
        <f>SUMIF(Accounts!A$10:A$84,C74,Accounts!A$10:A$84)</f>
        <v>0</v>
      </c>
      <c r="T74" s="15">
        <f t="shared" ref="T74:T137" si="12">IF(AND(SUM(D74:H74)&lt;&gt;0,C74=0),1,IF(S74=C74,0,1))</f>
        <v>0</v>
      </c>
      <c r="U74" s="15">
        <f t="shared" si="9"/>
        <v>0</v>
      </c>
    </row>
    <row r="75" spans="1:21">
      <c r="A75" s="56"/>
      <c r="B75" s="3"/>
      <c r="C75" s="216"/>
      <c r="D75" s="102"/>
      <c r="E75" s="102"/>
      <c r="F75" s="103"/>
      <c r="G75" s="131"/>
      <c r="H75" s="2"/>
      <c r="I75" s="107">
        <f>IF(F75="",SUMIF(Accounts!$A$10:$A$84,C75,Accounts!$D$10:$D$84),0)</f>
        <v>0</v>
      </c>
      <c r="J75" s="30">
        <f>IF(H75&lt;&gt;"",ROUND(H75*(1-F75-I75),2),IF(SETUP!$C$10&lt;&gt;"Y",0,IF(SUMIF(Accounts!A$10:A$84,C75,Accounts!Q$10:Q$84)=1,0,ROUND((D75-E75)*(1-F75-I75)/SETUP!$C$13,2))))</f>
        <v>0</v>
      </c>
      <c r="K75" s="14" t="str">
        <f>IF(SUM(C75:H75)=0,"",IF(T75=0,LOOKUP(C75,Accounts!$A$10:$A$84,Accounts!$B$10:$B$84),"Error!  Invalid Account Number"))</f>
        <v/>
      </c>
      <c r="L75" s="30">
        <f t="shared" si="8"/>
        <v>0</v>
      </c>
      <c r="M75" s="152">
        <f t="shared" si="11"/>
        <v>0</v>
      </c>
      <c r="N75" s="43"/>
      <c r="O75" s="92"/>
      <c r="P75" s="150"/>
      <c r="Q75" s="156">
        <f t="shared" ref="Q75:Q138" si="13">IF(AND(C75&gt;=101,C75&lt;=120),-J75,0)</f>
        <v>0</v>
      </c>
      <c r="R75" s="161">
        <f t="shared" si="10"/>
        <v>0</v>
      </c>
      <c r="S75" s="15">
        <f>SUMIF(Accounts!A$10:A$84,C75,Accounts!A$10:A$84)</f>
        <v>0</v>
      </c>
      <c r="T75" s="15">
        <f t="shared" si="12"/>
        <v>0</v>
      </c>
      <c r="U75" s="15">
        <f t="shared" si="9"/>
        <v>0</v>
      </c>
    </row>
    <row r="76" spans="1:21">
      <c r="A76" s="56"/>
      <c r="B76" s="3"/>
      <c r="C76" s="216"/>
      <c r="D76" s="102"/>
      <c r="E76" s="102"/>
      <c r="F76" s="103"/>
      <c r="G76" s="131"/>
      <c r="H76" s="2"/>
      <c r="I76" s="107">
        <f>IF(F76="",SUMIF(Accounts!$A$10:$A$84,C76,Accounts!$D$10:$D$84),0)</f>
        <v>0</v>
      </c>
      <c r="J76" s="30">
        <f>IF(H76&lt;&gt;"",ROUND(H76*(1-F76-I76),2),IF(SETUP!$C$10&lt;&gt;"Y",0,IF(SUMIF(Accounts!A$10:A$84,C76,Accounts!Q$10:Q$84)=1,0,ROUND((D76-E76)*(1-F76-I76)/SETUP!$C$13,2))))</f>
        <v>0</v>
      </c>
      <c r="K76" s="14" t="str">
        <f>IF(SUM(C76:H76)=0,"",IF(T76=0,LOOKUP(C76,Accounts!$A$10:$A$84,Accounts!$B$10:$B$84),"Error!  Invalid Account Number"))</f>
        <v/>
      </c>
      <c r="L76" s="30">
        <f t="shared" si="8"/>
        <v>0</v>
      </c>
      <c r="M76" s="152">
        <f t="shared" si="11"/>
        <v>0</v>
      </c>
      <c r="N76" s="43"/>
      <c r="O76" s="92"/>
      <c r="P76" s="150"/>
      <c r="Q76" s="156">
        <f t="shared" si="13"/>
        <v>0</v>
      </c>
      <c r="R76" s="161">
        <f t="shared" si="10"/>
        <v>0</v>
      </c>
      <c r="S76" s="15">
        <f>SUMIF(Accounts!A$10:A$84,C76,Accounts!A$10:A$84)</f>
        <v>0</v>
      </c>
      <c r="T76" s="15">
        <f t="shared" si="12"/>
        <v>0</v>
      </c>
      <c r="U76" s="15">
        <f t="shared" si="9"/>
        <v>0</v>
      </c>
    </row>
    <row r="77" spans="1:21">
      <c r="A77" s="56"/>
      <c r="B77" s="3"/>
      <c r="C77" s="216"/>
      <c r="D77" s="102"/>
      <c r="E77" s="102"/>
      <c r="F77" s="103"/>
      <c r="G77" s="131"/>
      <c r="H77" s="2"/>
      <c r="I77" s="107">
        <f>IF(F77="",SUMIF(Accounts!$A$10:$A$84,C77,Accounts!$D$10:$D$84),0)</f>
        <v>0</v>
      </c>
      <c r="J77" s="30">
        <f>IF(H77&lt;&gt;"",ROUND(H77*(1-F77-I77),2),IF(SETUP!$C$10&lt;&gt;"Y",0,IF(SUMIF(Accounts!A$10:A$84,C77,Accounts!Q$10:Q$84)=1,0,ROUND((D77-E77)*(1-F77-I77)/SETUP!$C$13,2))))</f>
        <v>0</v>
      </c>
      <c r="K77" s="14" t="str">
        <f>IF(SUM(C77:H77)=0,"",IF(T77=0,LOOKUP(C77,Accounts!$A$10:$A$84,Accounts!$B$10:$B$84),"Error!  Invalid Account Number"))</f>
        <v/>
      </c>
      <c r="L77" s="30">
        <f t="shared" si="8"/>
        <v>0</v>
      </c>
      <c r="M77" s="152">
        <f t="shared" si="11"/>
        <v>0</v>
      </c>
      <c r="N77" s="43"/>
      <c r="O77" s="92"/>
      <c r="P77" s="150"/>
      <c r="Q77" s="156">
        <f t="shared" si="13"/>
        <v>0</v>
      </c>
      <c r="R77" s="161">
        <f t="shared" si="10"/>
        <v>0</v>
      </c>
      <c r="S77" s="15">
        <f>SUMIF(Accounts!A$10:A$84,C77,Accounts!A$10:A$84)</f>
        <v>0</v>
      </c>
      <c r="T77" s="15">
        <f t="shared" si="12"/>
        <v>0</v>
      </c>
      <c r="U77" s="15">
        <f t="shared" si="9"/>
        <v>0</v>
      </c>
    </row>
    <row r="78" spans="1:21">
      <c r="A78" s="56"/>
      <c r="B78" s="3"/>
      <c r="C78" s="216"/>
      <c r="D78" s="102"/>
      <c r="E78" s="102"/>
      <c r="F78" s="103"/>
      <c r="G78" s="131"/>
      <c r="H78" s="2"/>
      <c r="I78" s="107">
        <f>IF(F78="",SUMIF(Accounts!$A$10:$A$84,C78,Accounts!$D$10:$D$84),0)</f>
        <v>0</v>
      </c>
      <c r="J78" s="30">
        <f>IF(H78&lt;&gt;"",ROUND(H78*(1-F78-I78),2),IF(SETUP!$C$10&lt;&gt;"Y",0,IF(SUMIF(Accounts!A$10:A$84,C78,Accounts!Q$10:Q$84)=1,0,ROUND((D78-E78)*(1-F78-I78)/SETUP!$C$13,2))))</f>
        <v>0</v>
      </c>
      <c r="K78" s="14" t="str">
        <f>IF(SUM(C78:H78)=0,"",IF(T78=0,LOOKUP(C78,Accounts!$A$10:$A$84,Accounts!$B$10:$B$84),"Error!  Invalid Account Number"))</f>
        <v/>
      </c>
      <c r="L78" s="30">
        <f t="shared" si="8"/>
        <v>0</v>
      </c>
      <c r="M78" s="152">
        <f t="shared" si="11"/>
        <v>0</v>
      </c>
      <c r="N78" s="43"/>
      <c r="O78" s="92"/>
      <c r="P78" s="150"/>
      <c r="Q78" s="156">
        <f t="shared" si="13"/>
        <v>0</v>
      </c>
      <c r="R78" s="161">
        <f t="shared" si="10"/>
        <v>0</v>
      </c>
      <c r="S78" s="15">
        <f>SUMIF(Accounts!A$10:A$84,C78,Accounts!A$10:A$84)</f>
        <v>0</v>
      </c>
      <c r="T78" s="15">
        <f t="shared" si="12"/>
        <v>0</v>
      </c>
      <c r="U78" s="15">
        <f t="shared" si="9"/>
        <v>0</v>
      </c>
    </row>
    <row r="79" spans="1:21">
      <c r="A79" s="56"/>
      <c r="B79" s="3"/>
      <c r="C79" s="216"/>
      <c r="D79" s="102"/>
      <c r="E79" s="102"/>
      <c r="F79" s="103"/>
      <c r="G79" s="131"/>
      <c r="H79" s="2"/>
      <c r="I79" s="107">
        <f>IF(F79="",SUMIF(Accounts!$A$10:$A$84,C79,Accounts!$D$10:$D$84),0)</f>
        <v>0</v>
      </c>
      <c r="J79" s="30">
        <f>IF(H79&lt;&gt;"",ROUND(H79*(1-F79-I79),2),IF(SETUP!$C$10&lt;&gt;"Y",0,IF(SUMIF(Accounts!A$10:A$84,C79,Accounts!Q$10:Q$84)=1,0,ROUND((D79-E79)*(1-F79-I79)/SETUP!$C$13,2))))</f>
        <v>0</v>
      </c>
      <c r="K79" s="14" t="str">
        <f>IF(SUM(C79:H79)=0,"",IF(T79=0,LOOKUP(C79,Accounts!$A$10:$A$84,Accounts!$B$10:$B$84),"Error!  Invalid Account Number"))</f>
        <v/>
      </c>
      <c r="L79" s="30">
        <f t="shared" si="8"/>
        <v>0</v>
      </c>
      <c r="M79" s="152">
        <f t="shared" si="11"/>
        <v>0</v>
      </c>
      <c r="N79" s="43"/>
      <c r="O79" s="92"/>
      <c r="P79" s="150"/>
      <c r="Q79" s="156">
        <f t="shared" si="13"/>
        <v>0</v>
      </c>
      <c r="R79" s="161">
        <f t="shared" si="10"/>
        <v>0</v>
      </c>
      <c r="S79" s="15">
        <f>SUMIF(Accounts!A$10:A$84,C79,Accounts!A$10:A$84)</f>
        <v>0</v>
      </c>
      <c r="T79" s="15">
        <f t="shared" si="12"/>
        <v>0</v>
      </c>
      <c r="U79" s="15">
        <f t="shared" si="9"/>
        <v>0</v>
      </c>
    </row>
    <row r="80" spans="1:21">
      <c r="A80" s="56"/>
      <c r="B80" s="3"/>
      <c r="C80" s="216"/>
      <c r="D80" s="102"/>
      <c r="E80" s="102"/>
      <c r="F80" s="103"/>
      <c r="G80" s="131"/>
      <c r="H80" s="2"/>
      <c r="I80" s="107">
        <f>IF(F80="",SUMIF(Accounts!$A$10:$A$84,C80,Accounts!$D$10:$D$84),0)</f>
        <v>0</v>
      </c>
      <c r="J80" s="30">
        <f>IF(H80&lt;&gt;"",ROUND(H80*(1-F80-I80),2),IF(SETUP!$C$10&lt;&gt;"Y",0,IF(SUMIF(Accounts!A$10:A$84,C80,Accounts!Q$10:Q$84)=1,0,ROUND((D80-E80)*(1-F80-I80)/SETUP!$C$13,2))))</f>
        <v>0</v>
      </c>
      <c r="K80" s="14" t="str">
        <f>IF(SUM(C80:H80)=0,"",IF(T80=0,LOOKUP(C80,Accounts!$A$10:$A$84,Accounts!$B$10:$B$84),"Error!  Invalid Account Number"))</f>
        <v/>
      </c>
      <c r="L80" s="30">
        <f t="shared" si="8"/>
        <v>0</v>
      </c>
      <c r="M80" s="152">
        <f t="shared" si="11"/>
        <v>0</v>
      </c>
      <c r="N80" s="43"/>
      <c r="O80" s="92"/>
      <c r="P80" s="150"/>
      <c r="Q80" s="156">
        <f t="shared" si="13"/>
        <v>0</v>
      </c>
      <c r="R80" s="161">
        <f t="shared" si="10"/>
        <v>0</v>
      </c>
      <c r="S80" s="15">
        <f>SUMIF(Accounts!A$10:A$84,C80,Accounts!A$10:A$84)</f>
        <v>0</v>
      </c>
      <c r="T80" s="15">
        <f t="shared" si="12"/>
        <v>0</v>
      </c>
      <c r="U80" s="15">
        <f t="shared" si="9"/>
        <v>0</v>
      </c>
    </row>
    <row r="81" spans="1:21">
      <c r="A81" s="56"/>
      <c r="B81" s="3"/>
      <c r="C81" s="216"/>
      <c r="D81" s="102"/>
      <c r="E81" s="102"/>
      <c r="F81" s="103"/>
      <c r="G81" s="131"/>
      <c r="H81" s="2"/>
      <c r="I81" s="107">
        <f>IF(F81="",SUMIF(Accounts!$A$10:$A$84,C81,Accounts!$D$10:$D$84),0)</f>
        <v>0</v>
      </c>
      <c r="J81" s="30">
        <f>IF(H81&lt;&gt;"",ROUND(H81*(1-F81-I81),2),IF(SETUP!$C$10&lt;&gt;"Y",0,IF(SUMIF(Accounts!A$10:A$84,C81,Accounts!Q$10:Q$84)=1,0,ROUND((D81-E81)*(1-F81-I81)/SETUP!$C$13,2))))</f>
        <v>0</v>
      </c>
      <c r="K81" s="14" t="str">
        <f>IF(SUM(C81:H81)=0,"",IF(T81=0,LOOKUP(C81,Accounts!$A$10:$A$84,Accounts!$B$10:$B$84),"Error!  Invalid Account Number"))</f>
        <v/>
      </c>
      <c r="L81" s="30">
        <f t="shared" si="8"/>
        <v>0</v>
      </c>
      <c r="M81" s="152">
        <f t="shared" si="11"/>
        <v>0</v>
      </c>
      <c r="N81" s="43"/>
      <c r="O81" s="92"/>
      <c r="P81" s="150"/>
      <c r="Q81" s="156">
        <f t="shared" si="13"/>
        <v>0</v>
      </c>
      <c r="R81" s="161">
        <f t="shared" si="10"/>
        <v>0</v>
      </c>
      <c r="S81" s="15">
        <f>SUMIF(Accounts!A$10:A$84,C81,Accounts!A$10:A$84)</f>
        <v>0</v>
      </c>
      <c r="T81" s="15">
        <f t="shared" si="12"/>
        <v>0</v>
      </c>
      <c r="U81" s="15">
        <f t="shared" si="9"/>
        <v>0</v>
      </c>
    </row>
    <row r="82" spans="1:21">
      <c r="A82" s="56"/>
      <c r="B82" s="3"/>
      <c r="C82" s="216"/>
      <c r="D82" s="102"/>
      <c r="E82" s="102"/>
      <c r="F82" s="103"/>
      <c r="G82" s="131"/>
      <c r="H82" s="2"/>
      <c r="I82" s="107">
        <f>IF(F82="",SUMIF(Accounts!$A$10:$A$84,C82,Accounts!$D$10:$D$84),0)</f>
        <v>0</v>
      </c>
      <c r="J82" s="30">
        <f>IF(H82&lt;&gt;"",ROUND(H82*(1-F82-I82),2),IF(SETUP!$C$10&lt;&gt;"Y",0,IF(SUMIF(Accounts!A$10:A$84,C82,Accounts!Q$10:Q$84)=1,0,ROUND((D82-E82)*(1-F82-I82)/SETUP!$C$13,2))))</f>
        <v>0</v>
      </c>
      <c r="K82" s="14" t="str">
        <f>IF(SUM(C82:H82)=0,"",IF(T82=0,LOOKUP(C82,Accounts!$A$10:$A$84,Accounts!$B$10:$B$84),"Error!  Invalid Account Number"))</f>
        <v/>
      </c>
      <c r="L82" s="30">
        <f t="shared" si="8"/>
        <v>0</v>
      </c>
      <c r="M82" s="152">
        <f t="shared" si="11"/>
        <v>0</v>
      </c>
      <c r="N82" s="43"/>
      <c r="O82" s="92"/>
      <c r="P82" s="150"/>
      <c r="Q82" s="156">
        <f t="shared" si="13"/>
        <v>0</v>
      </c>
      <c r="R82" s="161">
        <f t="shared" si="10"/>
        <v>0</v>
      </c>
      <c r="S82" s="15">
        <f>SUMIF(Accounts!A$10:A$84,C82,Accounts!A$10:A$84)</f>
        <v>0</v>
      </c>
      <c r="T82" s="15">
        <f t="shared" si="12"/>
        <v>0</v>
      </c>
      <c r="U82" s="15">
        <f t="shared" si="9"/>
        <v>0</v>
      </c>
    </row>
    <row r="83" spans="1:21">
      <c r="A83" s="56"/>
      <c r="B83" s="3"/>
      <c r="C83" s="216"/>
      <c r="D83" s="102"/>
      <c r="E83" s="102"/>
      <c r="F83" s="103"/>
      <c r="G83" s="131"/>
      <c r="H83" s="2"/>
      <c r="I83" s="107">
        <f>IF(F83="",SUMIF(Accounts!$A$10:$A$84,C83,Accounts!$D$10:$D$84),0)</f>
        <v>0</v>
      </c>
      <c r="J83" s="30">
        <f>IF(H83&lt;&gt;"",ROUND(H83*(1-F83-I83),2),IF(SETUP!$C$10&lt;&gt;"Y",0,IF(SUMIF(Accounts!A$10:A$84,C83,Accounts!Q$10:Q$84)=1,0,ROUND((D83-E83)*(1-F83-I83)/SETUP!$C$13,2))))</f>
        <v>0</v>
      </c>
      <c r="K83" s="14" t="str">
        <f>IF(SUM(C83:H83)=0,"",IF(T83=0,LOOKUP(C83,Accounts!$A$10:$A$84,Accounts!$B$10:$B$84),"Error!  Invalid Account Number"))</f>
        <v/>
      </c>
      <c r="L83" s="30">
        <f t="shared" si="8"/>
        <v>0</v>
      </c>
      <c r="M83" s="152">
        <f t="shared" si="11"/>
        <v>0</v>
      </c>
      <c r="N83" s="43"/>
      <c r="O83" s="92"/>
      <c r="P83" s="150"/>
      <c r="Q83" s="156">
        <f t="shared" si="13"/>
        <v>0</v>
      </c>
      <c r="R83" s="161">
        <f t="shared" si="10"/>
        <v>0</v>
      </c>
      <c r="S83" s="15">
        <f>SUMIF(Accounts!A$10:A$84,C83,Accounts!A$10:A$84)</f>
        <v>0</v>
      </c>
      <c r="T83" s="15">
        <f t="shared" si="12"/>
        <v>0</v>
      </c>
      <c r="U83" s="15">
        <f t="shared" si="9"/>
        <v>0</v>
      </c>
    </row>
    <row r="84" spans="1:21">
      <c r="A84" s="56"/>
      <c r="B84" s="3"/>
      <c r="C84" s="216"/>
      <c r="D84" s="102"/>
      <c r="E84" s="102"/>
      <c r="F84" s="103"/>
      <c r="G84" s="131"/>
      <c r="H84" s="2"/>
      <c r="I84" s="107">
        <f>IF(F84="",SUMIF(Accounts!$A$10:$A$84,C84,Accounts!$D$10:$D$84),0)</f>
        <v>0</v>
      </c>
      <c r="J84" s="30">
        <f>IF(H84&lt;&gt;"",ROUND(H84*(1-F84-I84),2),IF(SETUP!$C$10&lt;&gt;"Y",0,IF(SUMIF(Accounts!A$10:A$84,C84,Accounts!Q$10:Q$84)=1,0,ROUND((D84-E84)*(1-F84-I84)/SETUP!$C$13,2))))</f>
        <v>0</v>
      </c>
      <c r="K84" s="14" t="str">
        <f>IF(SUM(C84:H84)=0,"",IF(T84=0,LOOKUP(C84,Accounts!$A$10:$A$84,Accounts!$B$10:$B$84),"Error!  Invalid Account Number"))</f>
        <v/>
      </c>
      <c r="L84" s="30">
        <f t="shared" si="8"/>
        <v>0</v>
      </c>
      <c r="M84" s="152">
        <f t="shared" si="11"/>
        <v>0</v>
      </c>
      <c r="N84" s="43"/>
      <c r="O84" s="92"/>
      <c r="P84" s="150"/>
      <c r="Q84" s="156">
        <f t="shared" si="13"/>
        <v>0</v>
      </c>
      <c r="R84" s="161">
        <f t="shared" si="10"/>
        <v>0</v>
      </c>
      <c r="S84" s="15">
        <f>SUMIF(Accounts!A$10:A$84,C84,Accounts!A$10:A$84)</f>
        <v>0</v>
      </c>
      <c r="T84" s="15">
        <f t="shared" si="12"/>
        <v>0</v>
      </c>
      <c r="U84" s="15">
        <f t="shared" si="9"/>
        <v>0</v>
      </c>
    </row>
    <row r="85" spans="1:21">
      <c r="A85" s="56"/>
      <c r="B85" s="3"/>
      <c r="C85" s="216"/>
      <c r="D85" s="102"/>
      <c r="E85" s="102"/>
      <c r="F85" s="103"/>
      <c r="G85" s="131"/>
      <c r="H85" s="2"/>
      <c r="I85" s="107">
        <f>IF(F85="",SUMIF(Accounts!$A$10:$A$84,C85,Accounts!$D$10:$D$84),0)</f>
        <v>0</v>
      </c>
      <c r="J85" s="30">
        <f>IF(H85&lt;&gt;"",ROUND(H85*(1-F85-I85),2),IF(SETUP!$C$10&lt;&gt;"Y",0,IF(SUMIF(Accounts!A$10:A$84,C85,Accounts!Q$10:Q$84)=1,0,ROUND((D85-E85)*(1-F85-I85)/SETUP!$C$13,2))))</f>
        <v>0</v>
      </c>
      <c r="K85" s="14" t="str">
        <f>IF(SUM(C85:H85)=0,"",IF(T85=0,LOOKUP(C85,Accounts!$A$10:$A$84,Accounts!$B$10:$B$84),"Error!  Invalid Account Number"))</f>
        <v/>
      </c>
      <c r="L85" s="30">
        <f t="shared" si="8"/>
        <v>0</v>
      </c>
      <c r="M85" s="152">
        <f t="shared" si="11"/>
        <v>0</v>
      </c>
      <c r="N85" s="43"/>
      <c r="O85" s="92"/>
      <c r="P85" s="150"/>
      <c r="Q85" s="156">
        <f t="shared" si="13"/>
        <v>0</v>
      </c>
      <c r="R85" s="161">
        <f t="shared" si="10"/>
        <v>0</v>
      </c>
      <c r="S85" s="15">
        <f>SUMIF(Accounts!A$10:A$84,C85,Accounts!A$10:A$84)</f>
        <v>0</v>
      </c>
      <c r="T85" s="15">
        <f t="shared" si="12"/>
        <v>0</v>
      </c>
      <c r="U85" s="15">
        <f t="shared" si="9"/>
        <v>0</v>
      </c>
    </row>
    <row r="86" spans="1:21">
      <c r="A86" s="56"/>
      <c r="B86" s="3"/>
      <c r="C86" s="216"/>
      <c r="D86" s="102"/>
      <c r="E86" s="102"/>
      <c r="F86" s="103"/>
      <c r="G86" s="131"/>
      <c r="H86" s="2"/>
      <c r="I86" s="107">
        <f>IF(F86="",SUMIF(Accounts!$A$10:$A$84,C86,Accounts!$D$10:$D$84),0)</f>
        <v>0</v>
      </c>
      <c r="J86" s="30">
        <f>IF(H86&lt;&gt;"",ROUND(H86*(1-F86-I86),2),IF(SETUP!$C$10&lt;&gt;"Y",0,IF(SUMIF(Accounts!A$10:A$84,C86,Accounts!Q$10:Q$84)=1,0,ROUND((D86-E86)*(1-F86-I86)/SETUP!$C$13,2))))</f>
        <v>0</v>
      </c>
      <c r="K86" s="14" t="str">
        <f>IF(SUM(C86:H86)=0,"",IF(T86=0,LOOKUP(C86,Accounts!$A$10:$A$84,Accounts!$B$10:$B$84),"Error!  Invalid Account Number"))</f>
        <v/>
      </c>
      <c r="L86" s="30">
        <f t="shared" si="8"/>
        <v>0</v>
      </c>
      <c r="M86" s="152">
        <f t="shared" si="11"/>
        <v>0</v>
      </c>
      <c r="N86" s="43"/>
      <c r="O86" s="92"/>
      <c r="P86" s="150"/>
      <c r="Q86" s="156">
        <f t="shared" si="13"/>
        <v>0</v>
      </c>
      <c r="R86" s="161">
        <f t="shared" si="10"/>
        <v>0</v>
      </c>
      <c r="S86" s="15">
        <f>SUMIF(Accounts!A$10:A$84,C86,Accounts!A$10:A$84)</f>
        <v>0</v>
      </c>
      <c r="T86" s="15">
        <f t="shared" si="12"/>
        <v>0</v>
      </c>
      <c r="U86" s="15">
        <f t="shared" si="9"/>
        <v>0</v>
      </c>
    </row>
    <row r="87" spans="1:21">
      <c r="A87" s="56"/>
      <c r="B87" s="3"/>
      <c r="C87" s="216"/>
      <c r="D87" s="102"/>
      <c r="E87" s="102"/>
      <c r="F87" s="103"/>
      <c r="G87" s="131"/>
      <c r="H87" s="2"/>
      <c r="I87" s="107">
        <f>IF(F87="",SUMIF(Accounts!$A$10:$A$84,C87,Accounts!$D$10:$D$84),0)</f>
        <v>0</v>
      </c>
      <c r="J87" s="30">
        <f>IF(H87&lt;&gt;"",ROUND(H87*(1-F87-I87),2),IF(SETUP!$C$10&lt;&gt;"Y",0,IF(SUMIF(Accounts!A$10:A$84,C87,Accounts!Q$10:Q$84)=1,0,ROUND((D87-E87)*(1-F87-I87)/SETUP!$C$13,2))))</f>
        <v>0</v>
      </c>
      <c r="K87" s="14" t="str">
        <f>IF(SUM(C87:H87)=0,"",IF(T87=0,LOOKUP(C87,Accounts!$A$10:$A$84,Accounts!$B$10:$B$84),"Error!  Invalid Account Number"))</f>
        <v/>
      </c>
      <c r="L87" s="30">
        <f t="shared" si="8"/>
        <v>0</v>
      </c>
      <c r="M87" s="152">
        <f t="shared" si="11"/>
        <v>0</v>
      </c>
      <c r="N87" s="43"/>
      <c r="O87" s="92"/>
      <c r="P87" s="150"/>
      <c r="Q87" s="156">
        <f t="shared" si="13"/>
        <v>0</v>
      </c>
      <c r="R87" s="161">
        <f t="shared" si="10"/>
        <v>0</v>
      </c>
      <c r="S87" s="15">
        <f>SUMIF(Accounts!A$10:A$84,C87,Accounts!A$10:A$84)</f>
        <v>0</v>
      </c>
      <c r="T87" s="15">
        <f t="shared" si="12"/>
        <v>0</v>
      </c>
      <c r="U87" s="15">
        <f t="shared" si="9"/>
        <v>0</v>
      </c>
    </row>
    <row r="88" spans="1:21">
      <c r="A88" s="56"/>
      <c r="B88" s="3"/>
      <c r="C88" s="216"/>
      <c r="D88" s="102"/>
      <c r="E88" s="102"/>
      <c r="F88" s="103"/>
      <c r="G88" s="131"/>
      <c r="H88" s="2"/>
      <c r="I88" s="107">
        <f>IF(F88="",SUMIF(Accounts!$A$10:$A$84,C88,Accounts!$D$10:$D$84),0)</f>
        <v>0</v>
      </c>
      <c r="J88" s="30">
        <f>IF(H88&lt;&gt;"",ROUND(H88*(1-F88-I88),2),IF(SETUP!$C$10&lt;&gt;"Y",0,IF(SUMIF(Accounts!A$10:A$84,C88,Accounts!Q$10:Q$84)=1,0,ROUND((D88-E88)*(1-F88-I88)/SETUP!$C$13,2))))</f>
        <v>0</v>
      </c>
      <c r="K88" s="14" t="str">
        <f>IF(SUM(C88:H88)=0,"",IF(T88=0,LOOKUP(C88,Accounts!$A$10:$A$84,Accounts!$B$10:$B$84),"Error!  Invalid Account Number"))</f>
        <v/>
      </c>
      <c r="L88" s="30">
        <f t="shared" si="8"/>
        <v>0</v>
      </c>
      <c r="M88" s="152">
        <f t="shared" si="11"/>
        <v>0</v>
      </c>
      <c r="N88" s="43"/>
      <c r="O88" s="92"/>
      <c r="P88" s="150"/>
      <c r="Q88" s="156">
        <f t="shared" si="13"/>
        <v>0</v>
      </c>
      <c r="R88" s="161">
        <f t="shared" si="10"/>
        <v>0</v>
      </c>
      <c r="S88" s="15">
        <f>SUMIF(Accounts!A$10:A$84,C88,Accounts!A$10:A$84)</f>
        <v>0</v>
      </c>
      <c r="T88" s="15">
        <f t="shared" si="12"/>
        <v>0</v>
      </c>
      <c r="U88" s="15">
        <f t="shared" si="9"/>
        <v>0</v>
      </c>
    </row>
    <row r="89" spans="1:21">
      <c r="A89" s="56"/>
      <c r="B89" s="3"/>
      <c r="C89" s="216"/>
      <c r="D89" s="102"/>
      <c r="E89" s="102"/>
      <c r="F89" s="103"/>
      <c r="G89" s="131"/>
      <c r="H89" s="2"/>
      <c r="I89" s="107">
        <f>IF(F89="",SUMIF(Accounts!$A$10:$A$84,C89,Accounts!$D$10:$D$84),0)</f>
        <v>0</v>
      </c>
      <c r="J89" s="30">
        <f>IF(H89&lt;&gt;"",ROUND(H89*(1-F89-I89),2),IF(SETUP!$C$10&lt;&gt;"Y",0,IF(SUMIF(Accounts!A$10:A$84,C89,Accounts!Q$10:Q$84)=1,0,ROUND((D89-E89)*(1-F89-I89)/SETUP!$C$13,2))))</f>
        <v>0</v>
      </c>
      <c r="K89" s="14" t="str">
        <f>IF(SUM(C89:H89)=0,"",IF(T89=0,LOOKUP(C89,Accounts!$A$10:$A$84,Accounts!$B$10:$B$84),"Error!  Invalid Account Number"))</f>
        <v/>
      </c>
      <c r="L89" s="30">
        <f t="shared" si="8"/>
        <v>0</v>
      </c>
      <c r="M89" s="152">
        <f t="shared" si="11"/>
        <v>0</v>
      </c>
      <c r="N89" s="43"/>
      <c r="O89" s="92"/>
      <c r="P89" s="150"/>
      <c r="Q89" s="156">
        <f t="shared" si="13"/>
        <v>0</v>
      </c>
      <c r="R89" s="161">
        <f t="shared" si="10"/>
        <v>0</v>
      </c>
      <c r="S89" s="15">
        <f>SUMIF(Accounts!A$10:A$84,C89,Accounts!A$10:A$84)</f>
        <v>0</v>
      </c>
      <c r="T89" s="15">
        <f t="shared" si="12"/>
        <v>0</v>
      </c>
      <c r="U89" s="15">
        <f t="shared" si="9"/>
        <v>0</v>
      </c>
    </row>
    <row r="90" spans="1:21">
      <c r="A90" s="56"/>
      <c r="B90" s="3"/>
      <c r="C90" s="216"/>
      <c r="D90" s="102"/>
      <c r="E90" s="102"/>
      <c r="F90" s="103"/>
      <c r="G90" s="131"/>
      <c r="H90" s="2"/>
      <c r="I90" s="107">
        <f>IF(F90="",SUMIF(Accounts!$A$10:$A$84,C90,Accounts!$D$10:$D$84),0)</f>
        <v>0</v>
      </c>
      <c r="J90" s="30">
        <f>IF(H90&lt;&gt;"",ROUND(H90*(1-F90-I90),2),IF(SETUP!$C$10&lt;&gt;"Y",0,IF(SUMIF(Accounts!A$10:A$84,C90,Accounts!Q$10:Q$84)=1,0,ROUND((D90-E90)*(1-F90-I90)/SETUP!$C$13,2))))</f>
        <v>0</v>
      </c>
      <c r="K90" s="14" t="str">
        <f>IF(SUM(C90:H90)=0,"",IF(T90=0,LOOKUP(C90,Accounts!$A$10:$A$84,Accounts!$B$10:$B$84),"Error!  Invalid Account Number"))</f>
        <v/>
      </c>
      <c r="L90" s="30">
        <f t="shared" si="8"/>
        <v>0</v>
      </c>
      <c r="M90" s="152">
        <f t="shared" si="11"/>
        <v>0</v>
      </c>
      <c r="N90" s="43"/>
      <c r="O90" s="92"/>
      <c r="P90" s="150"/>
      <c r="Q90" s="156">
        <f t="shared" si="13"/>
        <v>0</v>
      </c>
      <c r="R90" s="161">
        <f t="shared" si="10"/>
        <v>0</v>
      </c>
      <c r="S90" s="15">
        <f>SUMIF(Accounts!A$10:A$84,C90,Accounts!A$10:A$84)</f>
        <v>0</v>
      </c>
      <c r="T90" s="15">
        <f t="shared" si="12"/>
        <v>0</v>
      </c>
      <c r="U90" s="15">
        <f t="shared" si="9"/>
        <v>0</v>
      </c>
    </row>
    <row r="91" spans="1:21">
      <c r="A91" s="56"/>
      <c r="B91" s="3"/>
      <c r="C91" s="216"/>
      <c r="D91" s="102"/>
      <c r="E91" s="102"/>
      <c r="F91" s="103"/>
      <c r="G91" s="131"/>
      <c r="H91" s="2"/>
      <c r="I91" s="107">
        <f>IF(F91="",SUMIF(Accounts!$A$10:$A$84,C91,Accounts!$D$10:$D$84),0)</f>
        <v>0</v>
      </c>
      <c r="J91" s="30">
        <f>IF(H91&lt;&gt;"",ROUND(H91*(1-F91-I91),2),IF(SETUP!$C$10&lt;&gt;"Y",0,IF(SUMIF(Accounts!A$10:A$84,C91,Accounts!Q$10:Q$84)=1,0,ROUND((D91-E91)*(1-F91-I91)/SETUP!$C$13,2))))</f>
        <v>0</v>
      </c>
      <c r="K91" s="14" t="str">
        <f>IF(SUM(C91:H91)=0,"",IF(T91=0,LOOKUP(C91,Accounts!$A$10:$A$84,Accounts!$B$10:$B$84),"Error!  Invalid Account Number"))</f>
        <v/>
      </c>
      <c r="L91" s="30">
        <f t="shared" si="8"/>
        <v>0</v>
      </c>
      <c r="M91" s="152">
        <f t="shared" si="11"/>
        <v>0</v>
      </c>
      <c r="N91" s="43"/>
      <c r="O91" s="92"/>
      <c r="P91" s="150"/>
      <c r="Q91" s="156">
        <f t="shared" si="13"/>
        <v>0</v>
      </c>
      <c r="R91" s="161">
        <f t="shared" si="10"/>
        <v>0</v>
      </c>
      <c r="S91" s="15">
        <f>SUMIF(Accounts!A$10:A$84,C91,Accounts!A$10:A$84)</f>
        <v>0</v>
      </c>
      <c r="T91" s="15">
        <f t="shared" si="12"/>
        <v>0</v>
      </c>
      <c r="U91" s="15">
        <f t="shared" si="9"/>
        <v>0</v>
      </c>
    </row>
    <row r="92" spans="1:21">
      <c r="A92" s="56"/>
      <c r="B92" s="3"/>
      <c r="C92" s="216"/>
      <c r="D92" s="102"/>
      <c r="E92" s="102"/>
      <c r="F92" s="103"/>
      <c r="G92" s="131"/>
      <c r="H92" s="2"/>
      <c r="I92" s="107">
        <f>IF(F92="",SUMIF(Accounts!$A$10:$A$84,C92,Accounts!$D$10:$D$84),0)</f>
        <v>0</v>
      </c>
      <c r="J92" s="30">
        <f>IF(H92&lt;&gt;"",ROUND(H92*(1-F92-I92),2),IF(SETUP!$C$10&lt;&gt;"Y",0,IF(SUMIF(Accounts!A$10:A$84,C92,Accounts!Q$10:Q$84)=1,0,ROUND((D92-E92)*(1-F92-I92)/SETUP!$C$13,2))))</f>
        <v>0</v>
      </c>
      <c r="K92" s="14" t="str">
        <f>IF(SUM(C92:H92)=0,"",IF(T92=0,LOOKUP(C92,Accounts!$A$10:$A$84,Accounts!$B$10:$B$84),"Error!  Invalid Account Number"))</f>
        <v/>
      </c>
      <c r="L92" s="30">
        <f t="shared" si="8"/>
        <v>0</v>
      </c>
      <c r="M92" s="152">
        <f t="shared" si="11"/>
        <v>0</v>
      </c>
      <c r="N92" s="43"/>
      <c r="O92" s="92"/>
      <c r="P92" s="150"/>
      <c r="Q92" s="156">
        <f t="shared" si="13"/>
        <v>0</v>
      </c>
      <c r="R92" s="161">
        <f t="shared" si="10"/>
        <v>0</v>
      </c>
      <c r="S92" s="15">
        <f>SUMIF(Accounts!A$10:A$84,C92,Accounts!A$10:A$84)</f>
        <v>0</v>
      </c>
      <c r="T92" s="15">
        <f t="shared" si="12"/>
        <v>0</v>
      </c>
      <c r="U92" s="15">
        <f t="shared" si="9"/>
        <v>0</v>
      </c>
    </row>
    <row r="93" spans="1:21">
      <c r="A93" s="56"/>
      <c r="B93" s="3"/>
      <c r="C93" s="216"/>
      <c r="D93" s="102"/>
      <c r="E93" s="102"/>
      <c r="F93" s="103"/>
      <c r="G93" s="131"/>
      <c r="H93" s="2"/>
      <c r="I93" s="107">
        <f>IF(F93="",SUMIF(Accounts!$A$10:$A$84,C93,Accounts!$D$10:$D$84),0)</f>
        <v>0</v>
      </c>
      <c r="J93" s="30">
        <f>IF(H93&lt;&gt;"",ROUND(H93*(1-F93-I93),2),IF(SETUP!$C$10&lt;&gt;"Y",0,IF(SUMIF(Accounts!A$10:A$84,C93,Accounts!Q$10:Q$84)=1,0,ROUND((D93-E93)*(1-F93-I93)/SETUP!$C$13,2))))</f>
        <v>0</v>
      </c>
      <c r="K93" s="14" t="str">
        <f>IF(SUM(C93:H93)=0,"",IF(T93=0,LOOKUP(C93,Accounts!$A$10:$A$84,Accounts!$B$10:$B$84),"Error!  Invalid Account Number"))</f>
        <v/>
      </c>
      <c r="L93" s="30">
        <f t="shared" si="8"/>
        <v>0</v>
      </c>
      <c r="M93" s="152">
        <f t="shared" si="11"/>
        <v>0</v>
      </c>
      <c r="N93" s="43"/>
      <c r="O93" s="92"/>
      <c r="P93" s="150"/>
      <c r="Q93" s="156">
        <f t="shared" si="13"/>
        <v>0</v>
      </c>
      <c r="R93" s="161">
        <f t="shared" si="10"/>
        <v>0</v>
      </c>
      <c r="S93" s="15">
        <f>SUMIF(Accounts!A$10:A$84,C93,Accounts!A$10:A$84)</f>
        <v>0</v>
      </c>
      <c r="T93" s="15">
        <f t="shared" si="12"/>
        <v>0</v>
      </c>
      <c r="U93" s="15">
        <f t="shared" si="9"/>
        <v>0</v>
      </c>
    </row>
    <row r="94" spans="1:21">
      <c r="A94" s="56"/>
      <c r="B94" s="3"/>
      <c r="C94" s="216"/>
      <c r="D94" s="102"/>
      <c r="E94" s="102"/>
      <c r="F94" s="103"/>
      <c r="G94" s="131"/>
      <c r="H94" s="2"/>
      <c r="I94" s="107">
        <f>IF(F94="",SUMIF(Accounts!$A$10:$A$84,C94,Accounts!$D$10:$D$84),0)</f>
        <v>0</v>
      </c>
      <c r="J94" s="30">
        <f>IF(H94&lt;&gt;"",ROUND(H94*(1-F94-I94),2),IF(SETUP!$C$10&lt;&gt;"Y",0,IF(SUMIF(Accounts!A$10:A$84,C94,Accounts!Q$10:Q$84)=1,0,ROUND((D94-E94)*(1-F94-I94)/SETUP!$C$13,2))))</f>
        <v>0</v>
      </c>
      <c r="K94" s="14" t="str">
        <f>IF(SUM(C94:H94)=0,"",IF(T94=0,LOOKUP(C94,Accounts!$A$10:$A$84,Accounts!$B$10:$B$84),"Error!  Invalid Account Number"))</f>
        <v/>
      </c>
      <c r="L94" s="30">
        <f t="shared" si="8"/>
        <v>0</v>
      </c>
      <c r="M94" s="152">
        <f t="shared" si="11"/>
        <v>0</v>
      </c>
      <c r="N94" s="43"/>
      <c r="O94" s="92"/>
      <c r="P94" s="150"/>
      <c r="Q94" s="156">
        <f t="shared" si="13"/>
        <v>0</v>
      </c>
      <c r="R94" s="161">
        <f t="shared" si="10"/>
        <v>0</v>
      </c>
      <c r="S94" s="15">
        <f>SUMIF(Accounts!A$10:A$84,C94,Accounts!A$10:A$84)</f>
        <v>0</v>
      </c>
      <c r="T94" s="15">
        <f t="shared" si="12"/>
        <v>0</v>
      </c>
      <c r="U94" s="15">
        <f t="shared" si="9"/>
        <v>0</v>
      </c>
    </row>
    <row r="95" spans="1:21">
      <c r="A95" s="56"/>
      <c r="B95" s="3"/>
      <c r="C95" s="216"/>
      <c r="D95" s="102"/>
      <c r="E95" s="102"/>
      <c r="F95" s="103"/>
      <c r="G95" s="131"/>
      <c r="H95" s="2"/>
      <c r="I95" s="107">
        <f>IF(F95="",SUMIF(Accounts!$A$10:$A$84,C95,Accounts!$D$10:$D$84),0)</f>
        <v>0</v>
      </c>
      <c r="J95" s="30">
        <f>IF(H95&lt;&gt;"",ROUND(H95*(1-F95-I95),2),IF(SETUP!$C$10&lt;&gt;"Y",0,IF(SUMIF(Accounts!A$10:A$84,C95,Accounts!Q$10:Q$84)=1,0,ROUND((D95-E95)*(1-F95-I95)/SETUP!$C$13,2))))</f>
        <v>0</v>
      </c>
      <c r="K95" s="14" t="str">
        <f>IF(SUM(C95:H95)=0,"",IF(T95=0,LOOKUP(C95,Accounts!$A$10:$A$84,Accounts!$B$10:$B$84),"Error!  Invalid Account Number"))</f>
        <v/>
      </c>
      <c r="L95" s="30">
        <f t="shared" si="8"/>
        <v>0</v>
      </c>
      <c r="M95" s="152">
        <f t="shared" si="11"/>
        <v>0</v>
      </c>
      <c r="N95" s="43"/>
      <c r="O95" s="92"/>
      <c r="P95" s="150"/>
      <c r="Q95" s="156">
        <f t="shared" si="13"/>
        <v>0</v>
      </c>
      <c r="R95" s="161">
        <f t="shared" si="10"/>
        <v>0</v>
      </c>
      <c r="S95" s="15">
        <f>SUMIF(Accounts!A$10:A$84,C95,Accounts!A$10:A$84)</f>
        <v>0</v>
      </c>
      <c r="T95" s="15">
        <f t="shared" si="12"/>
        <v>0</v>
      </c>
      <c r="U95" s="15">
        <f t="shared" si="9"/>
        <v>0</v>
      </c>
    </row>
    <row r="96" spans="1:21">
      <c r="A96" s="56"/>
      <c r="B96" s="3"/>
      <c r="C96" s="216"/>
      <c r="D96" s="102"/>
      <c r="E96" s="102"/>
      <c r="F96" s="103"/>
      <c r="G96" s="131"/>
      <c r="H96" s="2"/>
      <c r="I96" s="107">
        <f>IF(F96="",SUMIF(Accounts!$A$10:$A$84,C96,Accounts!$D$10:$D$84),0)</f>
        <v>0</v>
      </c>
      <c r="J96" s="30">
        <f>IF(H96&lt;&gt;"",ROUND(H96*(1-F96-I96),2),IF(SETUP!$C$10&lt;&gt;"Y",0,IF(SUMIF(Accounts!A$10:A$84,C96,Accounts!Q$10:Q$84)=1,0,ROUND((D96-E96)*(1-F96-I96)/SETUP!$C$13,2))))</f>
        <v>0</v>
      </c>
      <c r="K96" s="14" t="str">
        <f>IF(SUM(C96:H96)=0,"",IF(T96=0,LOOKUP(C96,Accounts!$A$10:$A$84,Accounts!$B$10:$B$84),"Error!  Invalid Account Number"))</f>
        <v/>
      </c>
      <c r="L96" s="30">
        <f t="shared" si="8"/>
        <v>0</v>
      </c>
      <c r="M96" s="152">
        <f t="shared" si="11"/>
        <v>0</v>
      </c>
      <c r="N96" s="43"/>
      <c r="O96" s="92"/>
      <c r="P96" s="150"/>
      <c r="Q96" s="156">
        <f t="shared" si="13"/>
        <v>0</v>
      </c>
      <c r="R96" s="161">
        <f t="shared" si="10"/>
        <v>0</v>
      </c>
      <c r="S96" s="15">
        <f>SUMIF(Accounts!A$10:A$84,C96,Accounts!A$10:A$84)</f>
        <v>0</v>
      </c>
      <c r="T96" s="15">
        <f t="shared" si="12"/>
        <v>0</v>
      </c>
      <c r="U96" s="15">
        <f t="shared" si="9"/>
        <v>0</v>
      </c>
    </row>
    <row r="97" spans="1:21">
      <c r="A97" s="56"/>
      <c r="B97" s="3"/>
      <c r="C97" s="216"/>
      <c r="D97" s="102"/>
      <c r="E97" s="102"/>
      <c r="F97" s="103"/>
      <c r="G97" s="131"/>
      <c r="H97" s="2"/>
      <c r="I97" s="107">
        <f>IF(F97="",SUMIF(Accounts!$A$10:$A$84,C97,Accounts!$D$10:$D$84),0)</f>
        <v>0</v>
      </c>
      <c r="J97" s="30">
        <f>IF(H97&lt;&gt;"",ROUND(H97*(1-F97-I97),2),IF(SETUP!$C$10&lt;&gt;"Y",0,IF(SUMIF(Accounts!A$10:A$84,C97,Accounts!Q$10:Q$84)=1,0,ROUND((D97-E97)*(1-F97-I97)/SETUP!$C$13,2))))</f>
        <v>0</v>
      </c>
      <c r="K97" s="14" t="str">
        <f>IF(SUM(C97:H97)=0,"",IF(T97=0,LOOKUP(C97,Accounts!$A$10:$A$84,Accounts!$B$10:$B$84),"Error!  Invalid Account Number"))</f>
        <v/>
      </c>
      <c r="L97" s="30">
        <f t="shared" si="8"/>
        <v>0</v>
      </c>
      <c r="M97" s="152">
        <f t="shared" si="11"/>
        <v>0</v>
      </c>
      <c r="N97" s="43"/>
      <c r="O97" s="92"/>
      <c r="P97" s="150"/>
      <c r="Q97" s="156">
        <f t="shared" si="13"/>
        <v>0</v>
      </c>
      <c r="R97" s="161">
        <f t="shared" si="10"/>
        <v>0</v>
      </c>
      <c r="S97" s="15">
        <f>SUMIF(Accounts!A$10:A$84,C97,Accounts!A$10:A$84)</f>
        <v>0</v>
      </c>
      <c r="T97" s="15">
        <f t="shared" si="12"/>
        <v>0</v>
      </c>
      <c r="U97" s="15">
        <f t="shared" si="9"/>
        <v>0</v>
      </c>
    </row>
    <row r="98" spans="1:21">
      <c r="A98" s="56"/>
      <c r="B98" s="3"/>
      <c r="C98" s="216"/>
      <c r="D98" s="102"/>
      <c r="E98" s="102"/>
      <c r="F98" s="103"/>
      <c r="G98" s="131"/>
      <c r="H98" s="2"/>
      <c r="I98" s="107">
        <f>IF(F98="",SUMIF(Accounts!$A$10:$A$84,C98,Accounts!$D$10:$D$84),0)</f>
        <v>0</v>
      </c>
      <c r="J98" s="30">
        <f>IF(H98&lt;&gt;"",ROUND(H98*(1-F98-I98),2),IF(SETUP!$C$10&lt;&gt;"Y",0,IF(SUMIF(Accounts!A$10:A$84,C98,Accounts!Q$10:Q$84)=1,0,ROUND((D98-E98)*(1-F98-I98)/SETUP!$C$13,2))))</f>
        <v>0</v>
      </c>
      <c r="K98" s="14" t="str">
        <f>IF(SUM(C98:H98)=0,"",IF(T98=0,LOOKUP(C98,Accounts!$A$10:$A$84,Accounts!$B$10:$B$84),"Error!  Invalid Account Number"))</f>
        <v/>
      </c>
      <c r="L98" s="30">
        <f t="shared" si="8"/>
        <v>0</v>
      </c>
      <c r="M98" s="152">
        <f t="shared" si="11"/>
        <v>0</v>
      </c>
      <c r="N98" s="43"/>
      <c r="O98" s="92"/>
      <c r="P98" s="150"/>
      <c r="Q98" s="156">
        <f t="shared" si="13"/>
        <v>0</v>
      </c>
      <c r="R98" s="161">
        <f t="shared" si="10"/>
        <v>0</v>
      </c>
      <c r="S98" s="15">
        <f>SUMIF(Accounts!A$10:A$84,C98,Accounts!A$10:A$84)</f>
        <v>0</v>
      </c>
      <c r="T98" s="15">
        <f t="shared" si="12"/>
        <v>0</v>
      </c>
      <c r="U98" s="15">
        <f t="shared" si="9"/>
        <v>0</v>
      </c>
    </row>
    <row r="99" spans="1:21">
      <c r="A99" s="56"/>
      <c r="B99" s="3"/>
      <c r="C99" s="216"/>
      <c r="D99" s="102"/>
      <c r="E99" s="102"/>
      <c r="F99" s="103"/>
      <c r="G99" s="131"/>
      <c r="H99" s="2"/>
      <c r="I99" s="107">
        <f>IF(F99="",SUMIF(Accounts!$A$10:$A$84,C99,Accounts!$D$10:$D$84),0)</f>
        <v>0</v>
      </c>
      <c r="J99" s="30">
        <f>IF(H99&lt;&gt;"",ROUND(H99*(1-F99-I99),2),IF(SETUP!$C$10&lt;&gt;"Y",0,IF(SUMIF(Accounts!A$10:A$84,C99,Accounts!Q$10:Q$84)=1,0,ROUND((D99-E99)*(1-F99-I99)/SETUP!$C$13,2))))</f>
        <v>0</v>
      </c>
      <c r="K99" s="14" t="str">
        <f>IF(SUM(C99:H99)=0,"",IF(T99=0,LOOKUP(C99,Accounts!$A$10:$A$84,Accounts!$B$10:$B$84),"Error!  Invalid Account Number"))</f>
        <v/>
      </c>
      <c r="L99" s="30">
        <f t="shared" si="8"/>
        <v>0</v>
      </c>
      <c r="M99" s="152">
        <f t="shared" si="11"/>
        <v>0</v>
      </c>
      <c r="N99" s="43"/>
      <c r="O99" s="92"/>
      <c r="P99" s="150"/>
      <c r="Q99" s="156">
        <f t="shared" si="13"/>
        <v>0</v>
      </c>
      <c r="R99" s="161">
        <f t="shared" si="10"/>
        <v>0</v>
      </c>
      <c r="S99" s="15">
        <f>SUMIF(Accounts!A$10:A$84,C99,Accounts!A$10:A$84)</f>
        <v>0</v>
      </c>
      <c r="T99" s="15">
        <f t="shared" si="12"/>
        <v>0</v>
      </c>
      <c r="U99" s="15">
        <f t="shared" si="9"/>
        <v>0</v>
      </c>
    </row>
    <row r="100" spans="1:21">
      <c r="A100" s="56"/>
      <c r="B100" s="3"/>
      <c r="C100" s="216"/>
      <c r="D100" s="102"/>
      <c r="E100" s="102"/>
      <c r="F100" s="103"/>
      <c r="G100" s="131"/>
      <c r="H100" s="2"/>
      <c r="I100" s="107">
        <f>IF(F100="",SUMIF(Accounts!$A$10:$A$84,C100,Accounts!$D$10:$D$84),0)</f>
        <v>0</v>
      </c>
      <c r="J100" s="30">
        <f>IF(H100&lt;&gt;"",ROUND(H100*(1-F100-I100),2),IF(SETUP!$C$10&lt;&gt;"Y",0,IF(SUMIF(Accounts!A$10:A$84,C100,Accounts!Q$10:Q$84)=1,0,ROUND((D100-E100)*(1-F100-I100)/SETUP!$C$13,2))))</f>
        <v>0</v>
      </c>
      <c r="K100" s="14" t="str">
        <f>IF(SUM(C100:H100)=0,"",IF(T100=0,LOOKUP(C100,Accounts!$A$10:$A$84,Accounts!$B$10:$B$84),"Error!  Invalid Account Number"))</f>
        <v/>
      </c>
      <c r="L100" s="30">
        <f t="shared" si="8"/>
        <v>0</v>
      </c>
      <c r="M100" s="152">
        <f t="shared" si="11"/>
        <v>0</v>
      </c>
      <c r="N100" s="43"/>
      <c r="O100" s="92"/>
      <c r="P100" s="150"/>
      <c r="Q100" s="156">
        <f t="shared" si="13"/>
        <v>0</v>
      </c>
      <c r="R100" s="161">
        <f t="shared" si="10"/>
        <v>0</v>
      </c>
      <c r="S100" s="15">
        <f>SUMIF(Accounts!A$10:A$84,C100,Accounts!A$10:A$84)</f>
        <v>0</v>
      </c>
      <c r="T100" s="15">
        <f t="shared" si="12"/>
        <v>0</v>
      </c>
      <c r="U100" s="15">
        <f t="shared" si="9"/>
        <v>0</v>
      </c>
    </row>
    <row r="101" spans="1:21">
      <c r="A101" s="56"/>
      <c r="B101" s="3"/>
      <c r="C101" s="216"/>
      <c r="D101" s="102"/>
      <c r="E101" s="102"/>
      <c r="F101" s="103"/>
      <c r="G101" s="131"/>
      <c r="H101" s="2"/>
      <c r="I101" s="107">
        <f>IF(F101="",SUMIF(Accounts!$A$10:$A$84,C101,Accounts!$D$10:$D$84),0)</f>
        <v>0</v>
      </c>
      <c r="J101" s="30">
        <f>IF(H101&lt;&gt;"",ROUND(H101*(1-F101-I101),2),IF(SETUP!$C$10&lt;&gt;"Y",0,IF(SUMIF(Accounts!A$10:A$84,C101,Accounts!Q$10:Q$84)=1,0,ROUND((D101-E101)*(1-F101-I101)/SETUP!$C$13,2))))</f>
        <v>0</v>
      </c>
      <c r="K101" s="14" t="str">
        <f>IF(SUM(C101:H101)=0,"",IF(T101=0,LOOKUP(C101,Accounts!$A$10:$A$84,Accounts!$B$10:$B$84),"Error!  Invalid Account Number"))</f>
        <v/>
      </c>
      <c r="L101" s="30">
        <f t="shared" si="8"/>
        <v>0</v>
      </c>
      <c r="M101" s="152">
        <f t="shared" si="11"/>
        <v>0</v>
      </c>
      <c r="N101" s="43"/>
      <c r="O101" s="92"/>
      <c r="P101" s="150"/>
      <c r="Q101" s="156">
        <f t="shared" si="13"/>
        <v>0</v>
      </c>
      <c r="R101" s="161">
        <f t="shared" si="10"/>
        <v>0</v>
      </c>
      <c r="S101" s="15">
        <f>SUMIF(Accounts!A$10:A$84,C101,Accounts!A$10:A$84)</f>
        <v>0</v>
      </c>
      <c r="T101" s="15">
        <f t="shared" si="12"/>
        <v>0</v>
      </c>
      <c r="U101" s="15">
        <f t="shared" si="9"/>
        <v>0</v>
      </c>
    </row>
    <row r="102" spans="1:21">
      <c r="A102" s="56"/>
      <c r="B102" s="3"/>
      <c r="C102" s="216"/>
      <c r="D102" s="102"/>
      <c r="E102" s="102"/>
      <c r="F102" s="103"/>
      <c r="G102" s="131"/>
      <c r="H102" s="2"/>
      <c r="I102" s="107">
        <f>IF(F102="",SUMIF(Accounts!$A$10:$A$84,C102,Accounts!$D$10:$D$84),0)</f>
        <v>0</v>
      </c>
      <c r="J102" s="30">
        <f>IF(H102&lt;&gt;"",ROUND(H102*(1-F102-I102),2),IF(SETUP!$C$10&lt;&gt;"Y",0,IF(SUMIF(Accounts!A$10:A$84,C102,Accounts!Q$10:Q$84)=1,0,ROUND((D102-E102)*(1-F102-I102)/SETUP!$C$13,2))))</f>
        <v>0</v>
      </c>
      <c r="K102" s="14" t="str">
        <f>IF(SUM(C102:H102)=0,"",IF(T102=0,LOOKUP(C102,Accounts!$A$10:$A$84,Accounts!$B$10:$B$84),"Error!  Invalid Account Number"))</f>
        <v/>
      </c>
      <c r="L102" s="30">
        <f t="shared" si="8"/>
        <v>0</v>
      </c>
      <c r="M102" s="152">
        <f t="shared" si="11"/>
        <v>0</v>
      </c>
      <c r="N102" s="43"/>
      <c r="O102" s="92"/>
      <c r="P102" s="150"/>
      <c r="Q102" s="156">
        <f t="shared" si="13"/>
        <v>0</v>
      </c>
      <c r="R102" s="161">
        <f t="shared" si="10"/>
        <v>0</v>
      </c>
      <c r="S102" s="15">
        <f>SUMIF(Accounts!A$10:A$84,C102,Accounts!A$10:A$84)</f>
        <v>0</v>
      </c>
      <c r="T102" s="15">
        <f t="shared" si="12"/>
        <v>0</v>
      </c>
      <c r="U102" s="15">
        <f t="shared" si="9"/>
        <v>0</v>
      </c>
    </row>
    <row r="103" spans="1:21">
      <c r="A103" s="56"/>
      <c r="B103" s="3"/>
      <c r="C103" s="216"/>
      <c r="D103" s="102"/>
      <c r="E103" s="102"/>
      <c r="F103" s="103"/>
      <c r="G103" s="131"/>
      <c r="H103" s="2"/>
      <c r="I103" s="107">
        <f>IF(F103="",SUMIF(Accounts!$A$10:$A$84,C103,Accounts!$D$10:$D$84),0)</f>
        <v>0</v>
      </c>
      <c r="J103" s="30">
        <f>IF(H103&lt;&gt;"",ROUND(H103*(1-F103-I103),2),IF(SETUP!$C$10&lt;&gt;"Y",0,IF(SUMIF(Accounts!A$10:A$84,C103,Accounts!Q$10:Q$84)=1,0,ROUND((D103-E103)*(1-F103-I103)/SETUP!$C$13,2))))</f>
        <v>0</v>
      </c>
      <c r="K103" s="14" t="str">
        <f>IF(SUM(C103:H103)=0,"",IF(T103=0,LOOKUP(C103,Accounts!$A$10:$A$84,Accounts!$B$10:$B$84),"Error!  Invalid Account Number"))</f>
        <v/>
      </c>
      <c r="L103" s="30">
        <f t="shared" si="8"/>
        <v>0</v>
      </c>
      <c r="M103" s="152">
        <f t="shared" si="11"/>
        <v>0</v>
      </c>
      <c r="N103" s="43"/>
      <c r="O103" s="92"/>
      <c r="P103" s="150"/>
      <c r="Q103" s="156">
        <f t="shared" si="13"/>
        <v>0</v>
      </c>
      <c r="R103" s="161">
        <f t="shared" si="10"/>
        <v>0</v>
      </c>
      <c r="S103" s="15">
        <f>SUMIF(Accounts!A$10:A$84,C103,Accounts!A$10:A$84)</f>
        <v>0</v>
      </c>
      <c r="T103" s="15">
        <f t="shared" si="12"/>
        <v>0</v>
      </c>
      <c r="U103" s="15">
        <f t="shared" si="9"/>
        <v>0</v>
      </c>
    </row>
    <row r="104" spans="1:21">
      <c r="A104" s="56"/>
      <c r="B104" s="3"/>
      <c r="C104" s="216"/>
      <c r="D104" s="102"/>
      <c r="E104" s="102"/>
      <c r="F104" s="103"/>
      <c r="G104" s="131"/>
      <c r="H104" s="2"/>
      <c r="I104" s="107">
        <f>IF(F104="",SUMIF(Accounts!$A$10:$A$84,C104,Accounts!$D$10:$D$84),0)</f>
        <v>0</v>
      </c>
      <c r="J104" s="30">
        <f>IF(H104&lt;&gt;"",ROUND(H104*(1-F104-I104),2),IF(SETUP!$C$10&lt;&gt;"Y",0,IF(SUMIF(Accounts!A$10:A$84,C104,Accounts!Q$10:Q$84)=1,0,ROUND((D104-E104)*(1-F104-I104)/SETUP!$C$13,2))))</f>
        <v>0</v>
      </c>
      <c r="K104" s="14" t="str">
        <f>IF(SUM(C104:H104)=0,"",IF(T104=0,LOOKUP(C104,Accounts!$A$10:$A$84,Accounts!$B$10:$B$84),"Error!  Invalid Account Number"))</f>
        <v/>
      </c>
      <c r="L104" s="30">
        <f t="shared" si="8"/>
        <v>0</v>
      </c>
      <c r="M104" s="152">
        <f t="shared" si="11"/>
        <v>0</v>
      </c>
      <c r="N104" s="43"/>
      <c r="O104" s="92"/>
      <c r="P104" s="150"/>
      <c r="Q104" s="156">
        <f t="shared" si="13"/>
        <v>0</v>
      </c>
      <c r="R104" s="161">
        <f t="shared" si="10"/>
        <v>0</v>
      </c>
      <c r="S104" s="15">
        <f>SUMIF(Accounts!A$10:A$84,C104,Accounts!A$10:A$84)</f>
        <v>0</v>
      </c>
      <c r="T104" s="15">
        <f t="shared" si="12"/>
        <v>0</v>
      </c>
      <c r="U104" s="15">
        <f t="shared" si="9"/>
        <v>0</v>
      </c>
    </row>
    <row r="105" spans="1:21">
      <c r="A105" s="56"/>
      <c r="B105" s="3"/>
      <c r="C105" s="216"/>
      <c r="D105" s="102"/>
      <c r="E105" s="102"/>
      <c r="F105" s="103"/>
      <c r="G105" s="131"/>
      <c r="H105" s="2"/>
      <c r="I105" s="107">
        <f>IF(F105="",SUMIF(Accounts!$A$10:$A$84,C105,Accounts!$D$10:$D$84),0)</f>
        <v>0</v>
      </c>
      <c r="J105" s="30">
        <f>IF(H105&lt;&gt;"",ROUND(H105*(1-F105-I105),2),IF(SETUP!$C$10&lt;&gt;"Y",0,IF(SUMIF(Accounts!A$10:A$84,C105,Accounts!Q$10:Q$84)=1,0,ROUND((D105-E105)*(1-F105-I105)/SETUP!$C$13,2))))</f>
        <v>0</v>
      </c>
      <c r="K105" s="14" t="str">
        <f>IF(SUM(C105:H105)=0,"",IF(T105=0,LOOKUP(C105,Accounts!$A$10:$A$84,Accounts!$B$10:$B$84),"Error!  Invalid Account Number"))</f>
        <v/>
      </c>
      <c r="L105" s="30">
        <f t="shared" si="8"/>
        <v>0</v>
      </c>
      <c r="M105" s="152">
        <f t="shared" si="11"/>
        <v>0</v>
      </c>
      <c r="N105" s="43"/>
      <c r="O105" s="92"/>
      <c r="P105" s="150"/>
      <c r="Q105" s="156">
        <f t="shared" si="13"/>
        <v>0</v>
      </c>
      <c r="R105" s="161">
        <f t="shared" si="10"/>
        <v>0</v>
      </c>
      <c r="S105" s="15">
        <f>SUMIF(Accounts!A$10:A$84,C105,Accounts!A$10:A$84)</f>
        <v>0</v>
      </c>
      <c r="T105" s="15">
        <f t="shared" si="12"/>
        <v>0</v>
      </c>
      <c r="U105" s="15">
        <f t="shared" si="9"/>
        <v>0</v>
      </c>
    </row>
    <row r="106" spans="1:21">
      <c r="A106" s="56"/>
      <c r="B106" s="3"/>
      <c r="C106" s="216"/>
      <c r="D106" s="102"/>
      <c r="E106" s="102"/>
      <c r="F106" s="103"/>
      <c r="G106" s="131"/>
      <c r="H106" s="2"/>
      <c r="I106" s="107">
        <f>IF(F106="",SUMIF(Accounts!$A$10:$A$84,C106,Accounts!$D$10:$D$84),0)</f>
        <v>0</v>
      </c>
      <c r="J106" s="30">
        <f>IF(H106&lt;&gt;"",ROUND(H106*(1-F106-I106),2),IF(SETUP!$C$10&lt;&gt;"Y",0,IF(SUMIF(Accounts!A$10:A$84,C106,Accounts!Q$10:Q$84)=1,0,ROUND((D106-E106)*(1-F106-I106)/SETUP!$C$13,2))))</f>
        <v>0</v>
      </c>
      <c r="K106" s="14" t="str">
        <f>IF(SUM(C106:H106)=0,"",IF(T106=0,LOOKUP(C106,Accounts!$A$10:$A$84,Accounts!$B$10:$B$84),"Error!  Invalid Account Number"))</f>
        <v/>
      </c>
      <c r="L106" s="30">
        <f t="shared" si="8"/>
        <v>0</v>
      </c>
      <c r="M106" s="152">
        <f t="shared" si="11"/>
        <v>0</v>
      </c>
      <c r="N106" s="43"/>
      <c r="O106" s="92"/>
      <c r="P106" s="150"/>
      <c r="Q106" s="156">
        <f t="shared" si="13"/>
        <v>0</v>
      </c>
      <c r="R106" s="161">
        <f t="shared" si="10"/>
        <v>0</v>
      </c>
      <c r="S106" s="15">
        <f>SUMIF(Accounts!A$10:A$84,C106,Accounts!A$10:A$84)</f>
        <v>0</v>
      </c>
      <c r="T106" s="15">
        <f t="shared" si="12"/>
        <v>0</v>
      </c>
      <c r="U106" s="15">
        <f t="shared" si="9"/>
        <v>0</v>
      </c>
    </row>
    <row r="107" spans="1:21">
      <c r="A107" s="56"/>
      <c r="B107" s="3"/>
      <c r="C107" s="216"/>
      <c r="D107" s="102"/>
      <c r="E107" s="102"/>
      <c r="F107" s="103"/>
      <c r="G107" s="131"/>
      <c r="H107" s="2"/>
      <c r="I107" s="107">
        <f>IF(F107="",SUMIF(Accounts!$A$10:$A$84,C107,Accounts!$D$10:$D$84),0)</f>
        <v>0</v>
      </c>
      <c r="J107" s="30">
        <f>IF(H107&lt;&gt;"",ROUND(H107*(1-F107-I107),2),IF(SETUP!$C$10&lt;&gt;"Y",0,IF(SUMIF(Accounts!A$10:A$84,C107,Accounts!Q$10:Q$84)=1,0,ROUND((D107-E107)*(1-F107-I107)/SETUP!$C$13,2))))</f>
        <v>0</v>
      </c>
      <c r="K107" s="14" t="str">
        <f>IF(SUM(C107:H107)=0,"",IF(T107=0,LOOKUP(C107,Accounts!$A$10:$A$84,Accounts!$B$10:$B$84),"Error!  Invalid Account Number"))</f>
        <v/>
      </c>
      <c r="L107" s="30">
        <f t="shared" si="8"/>
        <v>0</v>
      </c>
      <c r="M107" s="152">
        <f t="shared" si="11"/>
        <v>0</v>
      </c>
      <c r="N107" s="43"/>
      <c r="O107" s="92"/>
      <c r="P107" s="150"/>
      <c r="Q107" s="156">
        <f t="shared" si="13"/>
        <v>0</v>
      </c>
      <c r="R107" s="161">
        <f t="shared" si="10"/>
        <v>0</v>
      </c>
      <c r="S107" s="15">
        <f>SUMIF(Accounts!A$10:A$84,C107,Accounts!A$10:A$84)</f>
        <v>0</v>
      </c>
      <c r="T107" s="15">
        <f t="shared" si="12"/>
        <v>0</v>
      </c>
      <c r="U107" s="15">
        <f t="shared" si="9"/>
        <v>0</v>
      </c>
    </row>
    <row r="108" spans="1:21">
      <c r="A108" s="56"/>
      <c r="B108" s="3"/>
      <c r="C108" s="216"/>
      <c r="D108" s="102"/>
      <c r="E108" s="102"/>
      <c r="F108" s="103"/>
      <c r="G108" s="131"/>
      <c r="H108" s="2"/>
      <c r="I108" s="107">
        <f>IF(F108="",SUMIF(Accounts!$A$10:$A$84,C108,Accounts!$D$10:$D$84),0)</f>
        <v>0</v>
      </c>
      <c r="J108" s="30">
        <f>IF(H108&lt;&gt;"",ROUND(H108*(1-F108-I108),2),IF(SETUP!$C$10&lt;&gt;"Y",0,IF(SUMIF(Accounts!A$10:A$84,C108,Accounts!Q$10:Q$84)=1,0,ROUND((D108-E108)*(1-F108-I108)/SETUP!$C$13,2))))</f>
        <v>0</v>
      </c>
      <c r="K108" s="14" t="str">
        <f>IF(SUM(C108:H108)=0,"",IF(T108=0,LOOKUP(C108,Accounts!$A$10:$A$84,Accounts!$B$10:$B$84),"Error!  Invalid Account Number"))</f>
        <v/>
      </c>
      <c r="L108" s="30">
        <f t="shared" si="8"/>
        <v>0</v>
      </c>
      <c r="M108" s="152">
        <f t="shared" si="11"/>
        <v>0</v>
      </c>
      <c r="N108" s="43"/>
      <c r="O108" s="92"/>
      <c r="P108" s="150"/>
      <c r="Q108" s="156">
        <f t="shared" si="13"/>
        <v>0</v>
      </c>
      <c r="R108" s="161">
        <f t="shared" si="10"/>
        <v>0</v>
      </c>
      <c r="S108" s="15">
        <f>SUMIF(Accounts!A$10:A$84,C108,Accounts!A$10:A$84)</f>
        <v>0</v>
      </c>
      <c r="T108" s="15">
        <f t="shared" si="12"/>
        <v>0</v>
      </c>
      <c r="U108" s="15">
        <f t="shared" si="9"/>
        <v>0</v>
      </c>
    </row>
    <row r="109" spans="1:21">
      <c r="A109" s="56"/>
      <c r="B109" s="3"/>
      <c r="C109" s="216"/>
      <c r="D109" s="102"/>
      <c r="E109" s="102"/>
      <c r="F109" s="103"/>
      <c r="G109" s="131"/>
      <c r="H109" s="2"/>
      <c r="I109" s="107">
        <f>IF(F109="",SUMIF(Accounts!$A$10:$A$84,C109,Accounts!$D$10:$D$84),0)</f>
        <v>0</v>
      </c>
      <c r="J109" s="30">
        <f>IF(H109&lt;&gt;"",ROUND(H109*(1-F109-I109),2),IF(SETUP!$C$10&lt;&gt;"Y",0,IF(SUMIF(Accounts!A$10:A$84,C109,Accounts!Q$10:Q$84)=1,0,ROUND((D109-E109)*(1-F109-I109)/SETUP!$C$13,2))))</f>
        <v>0</v>
      </c>
      <c r="K109" s="14" t="str">
        <f>IF(SUM(C109:H109)=0,"",IF(T109=0,LOOKUP(C109,Accounts!$A$10:$A$84,Accounts!$B$10:$B$84),"Error!  Invalid Account Number"))</f>
        <v/>
      </c>
      <c r="L109" s="30">
        <f t="shared" si="8"/>
        <v>0</v>
      </c>
      <c r="M109" s="152">
        <f t="shared" si="11"/>
        <v>0</v>
      </c>
      <c r="N109" s="43"/>
      <c r="O109" s="92"/>
      <c r="P109" s="150"/>
      <c r="Q109" s="156">
        <f t="shared" si="13"/>
        <v>0</v>
      </c>
      <c r="R109" s="161">
        <f t="shared" si="10"/>
        <v>0</v>
      </c>
      <c r="S109" s="15">
        <f>SUMIF(Accounts!A$10:A$84,C109,Accounts!A$10:A$84)</f>
        <v>0</v>
      </c>
      <c r="T109" s="15">
        <f t="shared" si="12"/>
        <v>0</v>
      </c>
      <c r="U109" s="15">
        <f t="shared" si="9"/>
        <v>0</v>
      </c>
    </row>
    <row r="110" spans="1:21">
      <c r="A110" s="56"/>
      <c r="B110" s="3"/>
      <c r="C110" s="216"/>
      <c r="D110" s="102"/>
      <c r="E110" s="102"/>
      <c r="F110" s="103"/>
      <c r="G110" s="131"/>
      <c r="H110" s="2"/>
      <c r="I110" s="107">
        <f>IF(F110="",SUMIF(Accounts!$A$10:$A$84,C110,Accounts!$D$10:$D$84),0)</f>
        <v>0</v>
      </c>
      <c r="J110" s="30">
        <f>IF(H110&lt;&gt;"",ROUND(H110*(1-F110-I110),2),IF(SETUP!$C$10&lt;&gt;"Y",0,IF(SUMIF(Accounts!A$10:A$84,C110,Accounts!Q$10:Q$84)=1,0,ROUND((D110-E110)*(1-F110-I110)/SETUP!$C$13,2))))</f>
        <v>0</v>
      </c>
      <c r="K110" s="14" t="str">
        <f>IF(SUM(C110:H110)=0,"",IF(T110=0,LOOKUP(C110,Accounts!$A$10:$A$84,Accounts!$B$10:$B$84),"Error!  Invalid Account Number"))</f>
        <v/>
      </c>
      <c r="L110" s="30">
        <f t="shared" si="8"/>
        <v>0</v>
      </c>
      <c r="M110" s="152">
        <f t="shared" si="11"/>
        <v>0</v>
      </c>
      <c r="N110" s="43"/>
      <c r="O110" s="92"/>
      <c r="P110" s="150"/>
      <c r="Q110" s="156">
        <f t="shared" si="13"/>
        <v>0</v>
      </c>
      <c r="R110" s="161">
        <f t="shared" si="10"/>
        <v>0</v>
      </c>
      <c r="S110" s="15">
        <f>SUMIF(Accounts!A$10:A$84,C110,Accounts!A$10:A$84)</f>
        <v>0</v>
      </c>
      <c r="T110" s="15">
        <f t="shared" si="12"/>
        <v>0</v>
      </c>
      <c r="U110" s="15">
        <f t="shared" si="9"/>
        <v>0</v>
      </c>
    </row>
    <row r="111" spans="1:21">
      <c r="A111" s="56"/>
      <c r="B111" s="3"/>
      <c r="C111" s="216"/>
      <c r="D111" s="102"/>
      <c r="E111" s="102"/>
      <c r="F111" s="103"/>
      <c r="G111" s="131"/>
      <c r="H111" s="2"/>
      <c r="I111" s="107">
        <f>IF(F111="",SUMIF(Accounts!$A$10:$A$84,C111,Accounts!$D$10:$D$84),0)</f>
        <v>0</v>
      </c>
      <c r="J111" s="30">
        <f>IF(H111&lt;&gt;"",ROUND(H111*(1-F111-I111),2),IF(SETUP!$C$10&lt;&gt;"Y",0,IF(SUMIF(Accounts!A$10:A$84,C111,Accounts!Q$10:Q$84)=1,0,ROUND((D111-E111)*(1-F111-I111)/SETUP!$C$13,2))))</f>
        <v>0</v>
      </c>
      <c r="K111" s="14" t="str">
        <f>IF(SUM(C111:H111)=0,"",IF(T111=0,LOOKUP(C111,Accounts!$A$10:$A$84,Accounts!$B$10:$B$84),"Error!  Invalid Account Number"))</f>
        <v/>
      </c>
      <c r="L111" s="30">
        <f t="shared" si="8"/>
        <v>0</v>
      </c>
      <c r="M111" s="152">
        <f t="shared" si="11"/>
        <v>0</v>
      </c>
      <c r="N111" s="43"/>
      <c r="O111" s="92"/>
      <c r="P111" s="150"/>
      <c r="Q111" s="156">
        <f t="shared" si="13"/>
        <v>0</v>
      </c>
      <c r="R111" s="161">
        <f t="shared" si="10"/>
        <v>0</v>
      </c>
      <c r="S111" s="15">
        <f>SUMIF(Accounts!A$10:A$84,C111,Accounts!A$10:A$84)</f>
        <v>0</v>
      </c>
      <c r="T111" s="15">
        <f t="shared" si="12"/>
        <v>0</v>
      </c>
      <c r="U111" s="15">
        <f t="shared" si="9"/>
        <v>0</v>
      </c>
    </row>
    <row r="112" spans="1:21">
      <c r="A112" s="56"/>
      <c r="B112" s="3"/>
      <c r="C112" s="216"/>
      <c r="D112" s="102"/>
      <c r="E112" s="102"/>
      <c r="F112" s="103"/>
      <c r="G112" s="131"/>
      <c r="H112" s="2"/>
      <c r="I112" s="107">
        <f>IF(F112="",SUMIF(Accounts!$A$10:$A$84,C112,Accounts!$D$10:$D$84),0)</f>
        <v>0</v>
      </c>
      <c r="J112" s="30">
        <f>IF(H112&lt;&gt;"",ROUND(H112*(1-F112-I112),2),IF(SETUP!$C$10&lt;&gt;"Y",0,IF(SUMIF(Accounts!A$10:A$84,C112,Accounts!Q$10:Q$84)=1,0,ROUND((D112-E112)*(1-F112-I112)/SETUP!$C$13,2))))</f>
        <v>0</v>
      </c>
      <c r="K112" s="14" t="str">
        <f>IF(SUM(C112:H112)=0,"",IF(T112=0,LOOKUP(C112,Accounts!$A$10:$A$84,Accounts!$B$10:$B$84),"Error!  Invalid Account Number"))</f>
        <v/>
      </c>
      <c r="L112" s="30">
        <f t="shared" si="8"/>
        <v>0</v>
      </c>
      <c r="M112" s="152">
        <f t="shared" si="11"/>
        <v>0</v>
      </c>
      <c r="N112" s="43"/>
      <c r="O112" s="92"/>
      <c r="P112" s="150"/>
      <c r="Q112" s="156">
        <f t="shared" si="13"/>
        <v>0</v>
      </c>
      <c r="R112" s="161">
        <f t="shared" si="10"/>
        <v>0</v>
      </c>
      <c r="S112" s="15">
        <f>SUMIF(Accounts!A$10:A$84,C112,Accounts!A$10:A$84)</f>
        <v>0</v>
      </c>
      <c r="T112" s="15">
        <f t="shared" si="12"/>
        <v>0</v>
      </c>
      <c r="U112" s="15">
        <f t="shared" si="9"/>
        <v>0</v>
      </c>
    </row>
    <row r="113" spans="1:21">
      <c r="A113" s="56"/>
      <c r="B113" s="3"/>
      <c r="C113" s="216"/>
      <c r="D113" s="102"/>
      <c r="E113" s="102"/>
      <c r="F113" s="103"/>
      <c r="G113" s="131"/>
      <c r="H113" s="2"/>
      <c r="I113" s="107">
        <f>IF(F113="",SUMIF(Accounts!$A$10:$A$84,C113,Accounts!$D$10:$D$84),0)</f>
        <v>0</v>
      </c>
      <c r="J113" s="30">
        <f>IF(H113&lt;&gt;"",ROUND(H113*(1-F113-I113),2),IF(SETUP!$C$10&lt;&gt;"Y",0,IF(SUMIF(Accounts!A$10:A$84,C113,Accounts!Q$10:Q$84)=1,0,ROUND((D113-E113)*(1-F113-I113)/SETUP!$C$13,2))))</f>
        <v>0</v>
      </c>
      <c r="K113" s="14" t="str">
        <f>IF(SUM(C113:H113)=0,"",IF(T113=0,LOOKUP(C113,Accounts!$A$10:$A$84,Accounts!$B$10:$B$84),"Error!  Invalid Account Number"))</f>
        <v/>
      </c>
      <c r="L113" s="30">
        <f t="shared" si="8"/>
        <v>0</v>
      </c>
      <c r="M113" s="152">
        <f t="shared" si="11"/>
        <v>0</v>
      </c>
      <c r="N113" s="43"/>
      <c r="O113" s="92"/>
      <c r="P113" s="150"/>
      <c r="Q113" s="156">
        <f t="shared" si="13"/>
        <v>0</v>
      </c>
      <c r="R113" s="161">
        <f t="shared" si="10"/>
        <v>0</v>
      </c>
      <c r="S113" s="15">
        <f>SUMIF(Accounts!A$10:A$84,C113,Accounts!A$10:A$84)</f>
        <v>0</v>
      </c>
      <c r="T113" s="15">
        <f t="shared" si="12"/>
        <v>0</v>
      </c>
      <c r="U113" s="15">
        <f t="shared" si="9"/>
        <v>0</v>
      </c>
    </row>
    <row r="114" spans="1:21">
      <c r="A114" s="56"/>
      <c r="B114" s="3"/>
      <c r="C114" s="216"/>
      <c r="D114" s="102"/>
      <c r="E114" s="102"/>
      <c r="F114" s="103"/>
      <c r="G114" s="131"/>
      <c r="H114" s="2"/>
      <c r="I114" s="107">
        <f>IF(F114="",SUMIF(Accounts!$A$10:$A$84,C114,Accounts!$D$10:$D$84),0)</f>
        <v>0</v>
      </c>
      <c r="J114" s="30">
        <f>IF(H114&lt;&gt;"",ROUND(H114*(1-F114-I114),2),IF(SETUP!$C$10&lt;&gt;"Y",0,IF(SUMIF(Accounts!A$10:A$84,C114,Accounts!Q$10:Q$84)=1,0,ROUND((D114-E114)*(1-F114-I114)/SETUP!$C$13,2))))</f>
        <v>0</v>
      </c>
      <c r="K114" s="14" t="str">
        <f>IF(SUM(C114:H114)=0,"",IF(T114=0,LOOKUP(C114,Accounts!$A$10:$A$84,Accounts!$B$10:$B$84),"Error!  Invalid Account Number"))</f>
        <v/>
      </c>
      <c r="L114" s="30">
        <f t="shared" si="8"/>
        <v>0</v>
      </c>
      <c r="M114" s="152">
        <f t="shared" si="11"/>
        <v>0</v>
      </c>
      <c r="N114" s="43"/>
      <c r="O114" s="92"/>
      <c r="P114" s="150"/>
      <c r="Q114" s="156">
        <f t="shared" si="13"/>
        <v>0</v>
      </c>
      <c r="R114" s="161">
        <f t="shared" si="10"/>
        <v>0</v>
      </c>
      <c r="S114" s="15">
        <f>SUMIF(Accounts!A$10:A$84,C114,Accounts!A$10:A$84)</f>
        <v>0</v>
      </c>
      <c r="T114" s="15">
        <f t="shared" si="12"/>
        <v>0</v>
      </c>
      <c r="U114" s="15">
        <f t="shared" si="9"/>
        <v>0</v>
      </c>
    </row>
    <row r="115" spans="1:21">
      <c r="A115" s="56"/>
      <c r="B115" s="3"/>
      <c r="C115" s="216"/>
      <c r="D115" s="102"/>
      <c r="E115" s="102"/>
      <c r="F115" s="103"/>
      <c r="G115" s="131"/>
      <c r="H115" s="2"/>
      <c r="I115" s="107">
        <f>IF(F115="",SUMIF(Accounts!$A$10:$A$84,C115,Accounts!$D$10:$D$84),0)</f>
        <v>0</v>
      </c>
      <c r="J115" s="30">
        <f>IF(H115&lt;&gt;"",ROUND(H115*(1-F115-I115),2),IF(SETUP!$C$10&lt;&gt;"Y",0,IF(SUMIF(Accounts!A$10:A$84,C115,Accounts!Q$10:Q$84)=1,0,ROUND((D115-E115)*(1-F115-I115)/SETUP!$C$13,2))))</f>
        <v>0</v>
      </c>
      <c r="K115" s="14" t="str">
        <f>IF(SUM(C115:H115)=0,"",IF(T115=0,LOOKUP(C115,Accounts!$A$10:$A$84,Accounts!$B$10:$B$84),"Error!  Invalid Account Number"))</f>
        <v/>
      </c>
      <c r="L115" s="30">
        <f t="shared" si="8"/>
        <v>0</v>
      </c>
      <c r="M115" s="152">
        <f t="shared" si="11"/>
        <v>0</v>
      </c>
      <c r="N115" s="43"/>
      <c r="O115" s="92"/>
      <c r="P115" s="150"/>
      <c r="Q115" s="156">
        <f t="shared" si="13"/>
        <v>0</v>
      </c>
      <c r="R115" s="161">
        <f t="shared" si="10"/>
        <v>0</v>
      </c>
      <c r="S115" s="15">
        <f>SUMIF(Accounts!A$10:A$84,C115,Accounts!A$10:A$84)</f>
        <v>0</v>
      </c>
      <c r="T115" s="15">
        <f t="shared" si="12"/>
        <v>0</v>
      </c>
      <c r="U115" s="15">
        <f t="shared" si="9"/>
        <v>0</v>
      </c>
    </row>
    <row r="116" spans="1:21">
      <c r="A116" s="56"/>
      <c r="B116" s="3"/>
      <c r="C116" s="216"/>
      <c r="D116" s="102"/>
      <c r="E116" s="102"/>
      <c r="F116" s="103"/>
      <c r="G116" s="131"/>
      <c r="H116" s="2"/>
      <c r="I116" s="107">
        <f>IF(F116="",SUMIF(Accounts!$A$10:$A$84,C116,Accounts!$D$10:$D$84),0)</f>
        <v>0</v>
      </c>
      <c r="J116" s="30">
        <f>IF(H116&lt;&gt;"",ROUND(H116*(1-F116-I116),2),IF(SETUP!$C$10&lt;&gt;"Y",0,IF(SUMIF(Accounts!A$10:A$84,C116,Accounts!Q$10:Q$84)=1,0,ROUND((D116-E116)*(1-F116-I116)/SETUP!$C$13,2))))</f>
        <v>0</v>
      </c>
      <c r="K116" s="14" t="str">
        <f>IF(SUM(C116:H116)=0,"",IF(T116=0,LOOKUP(C116,Accounts!$A$10:$A$84,Accounts!$B$10:$B$84),"Error!  Invalid Account Number"))</f>
        <v/>
      </c>
      <c r="L116" s="30">
        <f t="shared" si="8"/>
        <v>0</v>
      </c>
      <c r="M116" s="152">
        <f t="shared" si="11"/>
        <v>0</v>
      </c>
      <c r="N116" s="43"/>
      <c r="O116" s="92"/>
      <c r="P116" s="150"/>
      <c r="Q116" s="156">
        <f t="shared" si="13"/>
        <v>0</v>
      </c>
      <c r="R116" s="161">
        <f t="shared" si="10"/>
        <v>0</v>
      </c>
      <c r="S116" s="15">
        <f>SUMIF(Accounts!A$10:A$84,C116,Accounts!A$10:A$84)</f>
        <v>0</v>
      </c>
      <c r="T116" s="15">
        <f t="shared" si="12"/>
        <v>0</v>
      </c>
      <c r="U116" s="15">
        <f t="shared" si="9"/>
        <v>0</v>
      </c>
    </row>
    <row r="117" spans="1:21">
      <c r="A117" s="56"/>
      <c r="B117" s="3"/>
      <c r="C117" s="216"/>
      <c r="D117" s="102"/>
      <c r="E117" s="102"/>
      <c r="F117" s="103"/>
      <c r="G117" s="131"/>
      <c r="H117" s="2"/>
      <c r="I117" s="107">
        <f>IF(F117="",SUMIF(Accounts!$A$10:$A$84,C117,Accounts!$D$10:$D$84),0)</f>
        <v>0</v>
      </c>
      <c r="J117" s="30">
        <f>IF(H117&lt;&gt;"",ROUND(H117*(1-F117-I117),2),IF(SETUP!$C$10&lt;&gt;"Y",0,IF(SUMIF(Accounts!A$10:A$84,C117,Accounts!Q$10:Q$84)=1,0,ROUND((D117-E117)*(1-F117-I117)/SETUP!$C$13,2))))</f>
        <v>0</v>
      </c>
      <c r="K117" s="14" t="str">
        <f>IF(SUM(C117:H117)=0,"",IF(T117=0,LOOKUP(C117,Accounts!$A$10:$A$84,Accounts!$B$10:$B$84),"Error!  Invalid Account Number"))</f>
        <v/>
      </c>
      <c r="L117" s="30">
        <f t="shared" si="8"/>
        <v>0</v>
      </c>
      <c r="M117" s="152">
        <f t="shared" si="11"/>
        <v>0</v>
      </c>
      <c r="N117" s="43"/>
      <c r="O117" s="92"/>
      <c r="P117" s="150"/>
      <c r="Q117" s="156">
        <f t="shared" si="13"/>
        <v>0</v>
      </c>
      <c r="R117" s="161">
        <f t="shared" si="10"/>
        <v>0</v>
      </c>
      <c r="S117" s="15">
        <f>SUMIF(Accounts!A$10:A$84,C117,Accounts!A$10:A$84)</f>
        <v>0</v>
      </c>
      <c r="T117" s="15">
        <f t="shared" si="12"/>
        <v>0</v>
      </c>
      <c r="U117" s="15">
        <f t="shared" si="9"/>
        <v>0</v>
      </c>
    </row>
    <row r="118" spans="1:21">
      <c r="A118" s="56"/>
      <c r="B118" s="3"/>
      <c r="C118" s="216"/>
      <c r="D118" s="102"/>
      <c r="E118" s="102"/>
      <c r="F118" s="103"/>
      <c r="G118" s="131"/>
      <c r="H118" s="2"/>
      <c r="I118" s="107">
        <f>IF(F118="",SUMIF(Accounts!$A$10:$A$84,C118,Accounts!$D$10:$D$84),0)</f>
        <v>0</v>
      </c>
      <c r="J118" s="30">
        <f>IF(H118&lt;&gt;"",ROUND(H118*(1-F118-I118),2),IF(SETUP!$C$10&lt;&gt;"Y",0,IF(SUMIF(Accounts!A$10:A$84,C118,Accounts!Q$10:Q$84)=1,0,ROUND((D118-E118)*(1-F118-I118)/SETUP!$C$13,2))))</f>
        <v>0</v>
      </c>
      <c r="K118" s="14" t="str">
        <f>IF(SUM(C118:H118)=0,"",IF(T118=0,LOOKUP(C118,Accounts!$A$10:$A$84,Accounts!$B$10:$B$84),"Error!  Invalid Account Number"))</f>
        <v/>
      </c>
      <c r="L118" s="30">
        <f t="shared" si="8"/>
        <v>0</v>
      </c>
      <c r="M118" s="152">
        <f t="shared" si="11"/>
        <v>0</v>
      </c>
      <c r="N118" s="43"/>
      <c r="O118" s="92"/>
      <c r="P118" s="150"/>
      <c r="Q118" s="156">
        <f t="shared" si="13"/>
        <v>0</v>
      </c>
      <c r="R118" s="161">
        <f t="shared" si="10"/>
        <v>0</v>
      </c>
      <c r="S118" s="15">
        <f>SUMIF(Accounts!A$10:A$84,C118,Accounts!A$10:A$84)</f>
        <v>0</v>
      </c>
      <c r="T118" s="15">
        <f t="shared" si="12"/>
        <v>0</v>
      </c>
      <c r="U118" s="15">
        <f t="shared" si="9"/>
        <v>0</v>
      </c>
    </row>
    <row r="119" spans="1:21">
      <c r="A119" s="56"/>
      <c r="B119" s="3"/>
      <c r="C119" s="216"/>
      <c r="D119" s="102"/>
      <c r="E119" s="102"/>
      <c r="F119" s="103"/>
      <c r="G119" s="131"/>
      <c r="H119" s="2"/>
      <c r="I119" s="107">
        <f>IF(F119="",SUMIF(Accounts!$A$10:$A$84,C119,Accounts!$D$10:$D$84),0)</f>
        <v>0</v>
      </c>
      <c r="J119" s="30">
        <f>IF(H119&lt;&gt;"",ROUND(H119*(1-F119-I119),2),IF(SETUP!$C$10&lt;&gt;"Y",0,IF(SUMIF(Accounts!A$10:A$84,C119,Accounts!Q$10:Q$84)=1,0,ROUND((D119-E119)*(1-F119-I119)/SETUP!$C$13,2))))</f>
        <v>0</v>
      </c>
      <c r="K119" s="14" t="str">
        <f>IF(SUM(C119:H119)=0,"",IF(T119=0,LOOKUP(C119,Accounts!$A$10:$A$84,Accounts!$B$10:$B$84),"Error!  Invalid Account Number"))</f>
        <v/>
      </c>
      <c r="L119" s="30">
        <f t="shared" si="8"/>
        <v>0</v>
      </c>
      <c r="M119" s="152">
        <f t="shared" si="11"/>
        <v>0</v>
      </c>
      <c r="N119" s="43"/>
      <c r="O119" s="92"/>
      <c r="P119" s="150"/>
      <c r="Q119" s="156">
        <f t="shared" si="13"/>
        <v>0</v>
      </c>
      <c r="R119" s="161">
        <f t="shared" si="10"/>
        <v>0</v>
      </c>
      <c r="S119" s="15">
        <f>SUMIF(Accounts!A$10:A$84,C119,Accounts!A$10:A$84)</f>
        <v>0</v>
      </c>
      <c r="T119" s="15">
        <f t="shared" si="12"/>
        <v>0</v>
      </c>
      <c r="U119" s="15">
        <f t="shared" si="9"/>
        <v>0</v>
      </c>
    </row>
    <row r="120" spans="1:21">
      <c r="A120" s="56"/>
      <c r="B120" s="3"/>
      <c r="C120" s="216"/>
      <c r="D120" s="102"/>
      <c r="E120" s="102"/>
      <c r="F120" s="103"/>
      <c r="G120" s="131"/>
      <c r="H120" s="2"/>
      <c r="I120" s="107">
        <f>IF(F120="",SUMIF(Accounts!$A$10:$A$84,C120,Accounts!$D$10:$D$84),0)</f>
        <v>0</v>
      </c>
      <c r="J120" s="30">
        <f>IF(H120&lt;&gt;"",ROUND(H120*(1-F120-I120),2),IF(SETUP!$C$10&lt;&gt;"Y",0,IF(SUMIF(Accounts!A$10:A$84,C120,Accounts!Q$10:Q$84)=1,0,ROUND((D120-E120)*(1-F120-I120)/SETUP!$C$13,2))))</f>
        <v>0</v>
      </c>
      <c r="K120" s="14" t="str">
        <f>IF(SUM(C120:H120)=0,"",IF(T120=0,LOOKUP(C120,Accounts!$A$10:$A$84,Accounts!$B$10:$B$84),"Error!  Invalid Account Number"))</f>
        <v/>
      </c>
      <c r="L120" s="30">
        <f t="shared" si="8"/>
        <v>0</v>
      </c>
      <c r="M120" s="152">
        <f t="shared" si="11"/>
        <v>0</v>
      </c>
      <c r="N120" s="43"/>
      <c r="O120" s="92"/>
      <c r="P120" s="150"/>
      <c r="Q120" s="156">
        <f t="shared" si="13"/>
        <v>0</v>
      </c>
      <c r="R120" s="161">
        <f t="shared" si="10"/>
        <v>0</v>
      </c>
      <c r="S120" s="15">
        <f>SUMIF(Accounts!A$10:A$84,C120,Accounts!A$10:A$84)</f>
        <v>0</v>
      </c>
      <c r="T120" s="15">
        <f t="shared" si="12"/>
        <v>0</v>
      </c>
      <c r="U120" s="15">
        <f t="shared" si="9"/>
        <v>0</v>
      </c>
    </row>
    <row r="121" spans="1:21">
      <c r="A121" s="56"/>
      <c r="B121" s="3"/>
      <c r="C121" s="216"/>
      <c r="D121" s="102"/>
      <c r="E121" s="102"/>
      <c r="F121" s="103"/>
      <c r="G121" s="131"/>
      <c r="H121" s="2"/>
      <c r="I121" s="107">
        <f>IF(F121="",SUMIF(Accounts!$A$10:$A$84,C121,Accounts!$D$10:$D$84),0)</f>
        <v>0</v>
      </c>
      <c r="J121" s="30">
        <f>IF(H121&lt;&gt;"",ROUND(H121*(1-F121-I121),2),IF(SETUP!$C$10&lt;&gt;"Y",0,IF(SUMIF(Accounts!A$10:A$84,C121,Accounts!Q$10:Q$84)=1,0,ROUND((D121-E121)*(1-F121-I121)/SETUP!$C$13,2))))</f>
        <v>0</v>
      </c>
      <c r="K121" s="14" t="str">
        <f>IF(SUM(C121:H121)=0,"",IF(T121=0,LOOKUP(C121,Accounts!$A$10:$A$84,Accounts!$B$10:$B$84),"Error!  Invalid Account Number"))</f>
        <v/>
      </c>
      <c r="L121" s="30">
        <f t="shared" si="8"/>
        <v>0</v>
      </c>
      <c r="M121" s="152">
        <f t="shared" si="11"/>
        <v>0</v>
      </c>
      <c r="N121" s="43"/>
      <c r="O121" s="92"/>
      <c r="P121" s="150"/>
      <c r="Q121" s="156">
        <f t="shared" si="13"/>
        <v>0</v>
      </c>
      <c r="R121" s="161">
        <f t="shared" si="10"/>
        <v>0</v>
      </c>
      <c r="S121" s="15">
        <f>SUMIF(Accounts!A$10:A$84,C121,Accounts!A$10:A$84)</f>
        <v>0</v>
      </c>
      <c r="T121" s="15">
        <f t="shared" si="12"/>
        <v>0</v>
      </c>
      <c r="U121" s="15">
        <f t="shared" si="9"/>
        <v>0</v>
      </c>
    </row>
    <row r="122" spans="1:21">
      <c r="A122" s="56"/>
      <c r="B122" s="3"/>
      <c r="C122" s="216"/>
      <c r="D122" s="102"/>
      <c r="E122" s="102"/>
      <c r="F122" s="103"/>
      <c r="G122" s="131"/>
      <c r="H122" s="2"/>
      <c r="I122" s="107">
        <f>IF(F122="",SUMIF(Accounts!$A$10:$A$84,C122,Accounts!$D$10:$D$84),0)</f>
        <v>0</v>
      </c>
      <c r="J122" s="30">
        <f>IF(H122&lt;&gt;"",ROUND(H122*(1-F122-I122),2),IF(SETUP!$C$10&lt;&gt;"Y",0,IF(SUMIF(Accounts!A$10:A$84,C122,Accounts!Q$10:Q$84)=1,0,ROUND((D122-E122)*(1-F122-I122)/SETUP!$C$13,2))))</f>
        <v>0</v>
      </c>
      <c r="K122" s="14" t="str">
        <f>IF(SUM(C122:H122)=0,"",IF(T122=0,LOOKUP(C122,Accounts!$A$10:$A$84,Accounts!$B$10:$B$84),"Error!  Invalid Account Number"))</f>
        <v/>
      </c>
      <c r="L122" s="30">
        <f t="shared" si="8"/>
        <v>0</v>
      </c>
      <c r="M122" s="152">
        <f t="shared" si="11"/>
        <v>0</v>
      </c>
      <c r="N122" s="43"/>
      <c r="O122" s="92"/>
      <c r="P122" s="150"/>
      <c r="Q122" s="156">
        <f t="shared" si="13"/>
        <v>0</v>
      </c>
      <c r="R122" s="161">
        <f t="shared" si="10"/>
        <v>0</v>
      </c>
      <c r="S122" s="15">
        <f>SUMIF(Accounts!A$10:A$84,C122,Accounts!A$10:A$84)</f>
        <v>0</v>
      </c>
      <c r="T122" s="15">
        <f t="shared" si="12"/>
        <v>0</v>
      </c>
      <c r="U122" s="15">
        <f t="shared" si="9"/>
        <v>0</v>
      </c>
    </row>
    <row r="123" spans="1:21">
      <c r="A123" s="56"/>
      <c r="B123" s="3"/>
      <c r="C123" s="216"/>
      <c r="D123" s="102"/>
      <c r="E123" s="102"/>
      <c r="F123" s="103"/>
      <c r="G123" s="131"/>
      <c r="H123" s="2"/>
      <c r="I123" s="107">
        <f>IF(F123="",SUMIF(Accounts!$A$10:$A$84,C123,Accounts!$D$10:$D$84),0)</f>
        <v>0</v>
      </c>
      <c r="J123" s="30">
        <f>IF(H123&lt;&gt;"",ROUND(H123*(1-F123-I123),2),IF(SETUP!$C$10&lt;&gt;"Y",0,IF(SUMIF(Accounts!A$10:A$84,C123,Accounts!Q$10:Q$84)=1,0,ROUND((D123-E123)*(1-F123-I123)/SETUP!$C$13,2))))</f>
        <v>0</v>
      </c>
      <c r="K123" s="14" t="str">
        <f>IF(SUM(C123:H123)=0,"",IF(T123=0,LOOKUP(C123,Accounts!$A$10:$A$84,Accounts!$B$10:$B$84),"Error!  Invalid Account Number"))</f>
        <v/>
      </c>
      <c r="L123" s="30">
        <f t="shared" si="8"/>
        <v>0</v>
      </c>
      <c r="M123" s="152">
        <f t="shared" si="11"/>
        <v>0</v>
      </c>
      <c r="N123" s="43"/>
      <c r="O123" s="92"/>
      <c r="P123" s="150"/>
      <c r="Q123" s="156">
        <f t="shared" si="13"/>
        <v>0</v>
      </c>
      <c r="R123" s="161">
        <f t="shared" si="10"/>
        <v>0</v>
      </c>
      <c r="S123" s="15">
        <f>SUMIF(Accounts!A$10:A$84,C123,Accounts!A$10:A$84)</f>
        <v>0</v>
      </c>
      <c r="T123" s="15">
        <f t="shared" si="12"/>
        <v>0</v>
      </c>
      <c r="U123" s="15">
        <f t="shared" si="9"/>
        <v>0</v>
      </c>
    </row>
    <row r="124" spans="1:21">
      <c r="A124" s="56"/>
      <c r="B124" s="3"/>
      <c r="C124" s="216"/>
      <c r="D124" s="102"/>
      <c r="E124" s="102"/>
      <c r="F124" s="103"/>
      <c r="G124" s="131"/>
      <c r="H124" s="2"/>
      <c r="I124" s="107">
        <f>IF(F124="",SUMIF(Accounts!$A$10:$A$84,C124,Accounts!$D$10:$D$84),0)</f>
        <v>0</v>
      </c>
      <c r="J124" s="30">
        <f>IF(H124&lt;&gt;"",ROUND(H124*(1-F124-I124),2),IF(SETUP!$C$10&lt;&gt;"Y",0,IF(SUMIF(Accounts!A$10:A$84,C124,Accounts!Q$10:Q$84)=1,0,ROUND((D124-E124)*(1-F124-I124)/SETUP!$C$13,2))))</f>
        <v>0</v>
      </c>
      <c r="K124" s="14" t="str">
        <f>IF(SUM(C124:H124)=0,"",IF(T124=0,LOOKUP(C124,Accounts!$A$10:$A$84,Accounts!$B$10:$B$84),"Error!  Invalid Account Number"))</f>
        <v/>
      </c>
      <c r="L124" s="30">
        <f t="shared" si="8"/>
        <v>0</v>
      </c>
      <c r="M124" s="152">
        <f t="shared" si="11"/>
        <v>0</v>
      </c>
      <c r="N124" s="43"/>
      <c r="O124" s="92"/>
      <c r="P124" s="150"/>
      <c r="Q124" s="156">
        <f t="shared" si="13"/>
        <v>0</v>
      </c>
      <c r="R124" s="161">
        <f t="shared" si="10"/>
        <v>0</v>
      </c>
      <c r="S124" s="15">
        <f>SUMIF(Accounts!A$10:A$84,C124,Accounts!A$10:A$84)</f>
        <v>0</v>
      </c>
      <c r="T124" s="15">
        <f t="shared" si="12"/>
        <v>0</v>
      </c>
      <c r="U124" s="15">
        <f t="shared" si="9"/>
        <v>0</v>
      </c>
    </row>
    <row r="125" spans="1:21">
      <c r="A125" s="56"/>
      <c r="B125" s="3"/>
      <c r="C125" s="216"/>
      <c r="D125" s="102"/>
      <c r="E125" s="102"/>
      <c r="F125" s="103"/>
      <c r="G125" s="131"/>
      <c r="H125" s="2"/>
      <c r="I125" s="107">
        <f>IF(F125="",SUMIF(Accounts!$A$10:$A$84,C125,Accounts!$D$10:$D$84),0)</f>
        <v>0</v>
      </c>
      <c r="J125" s="30">
        <f>IF(H125&lt;&gt;"",ROUND(H125*(1-F125-I125),2),IF(SETUP!$C$10&lt;&gt;"Y",0,IF(SUMIF(Accounts!A$10:A$84,C125,Accounts!Q$10:Q$84)=1,0,ROUND((D125-E125)*(1-F125-I125)/SETUP!$C$13,2))))</f>
        <v>0</v>
      </c>
      <c r="K125" s="14" t="str">
        <f>IF(SUM(C125:H125)=0,"",IF(T125=0,LOOKUP(C125,Accounts!$A$10:$A$84,Accounts!$B$10:$B$84),"Error!  Invalid Account Number"))</f>
        <v/>
      </c>
      <c r="L125" s="30">
        <f t="shared" si="8"/>
        <v>0</v>
      </c>
      <c r="M125" s="152">
        <f t="shared" si="11"/>
        <v>0</v>
      </c>
      <c r="N125" s="43"/>
      <c r="O125" s="92"/>
      <c r="P125" s="150"/>
      <c r="Q125" s="156">
        <f t="shared" si="13"/>
        <v>0</v>
      </c>
      <c r="R125" s="161">
        <f t="shared" si="10"/>
        <v>0</v>
      </c>
      <c r="S125" s="15">
        <f>SUMIF(Accounts!A$10:A$84,C125,Accounts!A$10:A$84)</f>
        <v>0</v>
      </c>
      <c r="T125" s="15">
        <f t="shared" si="12"/>
        <v>0</v>
      </c>
      <c r="U125" s="15">
        <f t="shared" si="9"/>
        <v>0</v>
      </c>
    </row>
    <row r="126" spans="1:21">
      <c r="A126" s="56"/>
      <c r="B126" s="3"/>
      <c r="C126" s="216"/>
      <c r="D126" s="102"/>
      <c r="E126" s="102"/>
      <c r="F126" s="103"/>
      <c r="G126" s="131"/>
      <c r="H126" s="2"/>
      <c r="I126" s="107">
        <f>IF(F126="",SUMIF(Accounts!$A$10:$A$84,C126,Accounts!$D$10:$D$84),0)</f>
        <v>0</v>
      </c>
      <c r="J126" s="30">
        <f>IF(H126&lt;&gt;"",ROUND(H126*(1-F126-I126),2),IF(SETUP!$C$10&lt;&gt;"Y",0,IF(SUMIF(Accounts!A$10:A$84,C126,Accounts!Q$10:Q$84)=1,0,ROUND((D126-E126)*(1-F126-I126)/SETUP!$C$13,2))))</f>
        <v>0</v>
      </c>
      <c r="K126" s="14" t="str">
        <f>IF(SUM(C126:H126)=0,"",IF(T126=0,LOOKUP(C126,Accounts!$A$10:$A$84,Accounts!$B$10:$B$84),"Error!  Invalid Account Number"))</f>
        <v/>
      </c>
      <c r="L126" s="30">
        <f t="shared" si="8"/>
        <v>0</v>
      </c>
      <c r="M126" s="152">
        <f t="shared" si="11"/>
        <v>0</v>
      </c>
      <c r="N126" s="43"/>
      <c r="O126" s="92"/>
      <c r="P126" s="150"/>
      <c r="Q126" s="156">
        <f t="shared" si="13"/>
        <v>0</v>
      </c>
      <c r="R126" s="161">
        <f t="shared" si="10"/>
        <v>0</v>
      </c>
      <c r="S126" s="15">
        <f>SUMIF(Accounts!A$10:A$84,C126,Accounts!A$10:A$84)</f>
        <v>0</v>
      </c>
      <c r="T126" s="15">
        <f t="shared" si="12"/>
        <v>0</v>
      </c>
      <c r="U126" s="15">
        <f t="shared" si="9"/>
        <v>0</v>
      </c>
    </row>
    <row r="127" spans="1:21">
      <c r="A127" s="56"/>
      <c r="B127" s="3"/>
      <c r="C127" s="216"/>
      <c r="D127" s="102"/>
      <c r="E127" s="102"/>
      <c r="F127" s="103"/>
      <c r="G127" s="131"/>
      <c r="H127" s="2"/>
      <c r="I127" s="107">
        <f>IF(F127="",SUMIF(Accounts!$A$10:$A$84,C127,Accounts!$D$10:$D$84),0)</f>
        <v>0</v>
      </c>
      <c r="J127" s="30">
        <f>IF(H127&lt;&gt;"",ROUND(H127*(1-F127-I127),2),IF(SETUP!$C$10&lt;&gt;"Y",0,IF(SUMIF(Accounts!A$10:A$84,C127,Accounts!Q$10:Q$84)=1,0,ROUND((D127-E127)*(1-F127-I127)/SETUP!$C$13,2))))</f>
        <v>0</v>
      </c>
      <c r="K127" s="14" t="str">
        <f>IF(SUM(C127:H127)=0,"",IF(T127=0,LOOKUP(C127,Accounts!$A$10:$A$84,Accounts!$B$10:$B$84),"Error!  Invalid Account Number"))</f>
        <v/>
      </c>
      <c r="L127" s="30">
        <f t="shared" si="8"/>
        <v>0</v>
      </c>
      <c r="M127" s="152">
        <f t="shared" si="11"/>
        <v>0</v>
      </c>
      <c r="N127" s="43"/>
      <c r="O127" s="92"/>
      <c r="P127" s="150"/>
      <c r="Q127" s="156">
        <f t="shared" si="13"/>
        <v>0</v>
      </c>
      <c r="R127" s="161">
        <f t="shared" si="10"/>
        <v>0</v>
      </c>
      <c r="S127" s="15">
        <f>SUMIF(Accounts!A$10:A$84,C127,Accounts!A$10:A$84)</f>
        <v>0</v>
      </c>
      <c r="T127" s="15">
        <f t="shared" si="12"/>
        <v>0</v>
      </c>
      <c r="U127" s="15">
        <f t="shared" si="9"/>
        <v>0</v>
      </c>
    </row>
    <row r="128" spans="1:21">
      <c r="A128" s="56"/>
      <c r="B128" s="3"/>
      <c r="C128" s="216"/>
      <c r="D128" s="102"/>
      <c r="E128" s="102"/>
      <c r="F128" s="103"/>
      <c r="G128" s="131"/>
      <c r="H128" s="2"/>
      <c r="I128" s="107">
        <f>IF(F128="",SUMIF(Accounts!$A$10:$A$84,C128,Accounts!$D$10:$D$84),0)</f>
        <v>0</v>
      </c>
      <c r="J128" s="30">
        <f>IF(H128&lt;&gt;"",ROUND(H128*(1-F128-I128),2),IF(SETUP!$C$10&lt;&gt;"Y",0,IF(SUMIF(Accounts!A$10:A$84,C128,Accounts!Q$10:Q$84)=1,0,ROUND((D128-E128)*(1-F128-I128)/SETUP!$C$13,2))))</f>
        <v>0</v>
      </c>
      <c r="K128" s="14" t="str">
        <f>IF(SUM(C128:H128)=0,"",IF(T128=0,LOOKUP(C128,Accounts!$A$10:$A$84,Accounts!$B$10:$B$84),"Error!  Invalid Account Number"))</f>
        <v/>
      </c>
      <c r="L128" s="30">
        <f t="shared" si="8"/>
        <v>0</v>
      </c>
      <c r="M128" s="152">
        <f t="shared" si="11"/>
        <v>0</v>
      </c>
      <c r="N128" s="43"/>
      <c r="O128" s="92"/>
      <c r="P128" s="150"/>
      <c r="Q128" s="156">
        <f t="shared" si="13"/>
        <v>0</v>
      </c>
      <c r="R128" s="161">
        <f t="shared" si="10"/>
        <v>0</v>
      </c>
      <c r="S128" s="15">
        <f>SUMIF(Accounts!A$10:A$84,C128,Accounts!A$10:A$84)</f>
        <v>0</v>
      </c>
      <c r="T128" s="15">
        <f t="shared" si="12"/>
        <v>0</v>
      </c>
      <c r="U128" s="15">
        <f t="shared" si="9"/>
        <v>0</v>
      </c>
    </row>
    <row r="129" spans="1:21">
      <c r="A129" s="56"/>
      <c r="B129" s="3"/>
      <c r="C129" s="216"/>
      <c r="D129" s="102"/>
      <c r="E129" s="102"/>
      <c r="F129" s="103"/>
      <c r="G129" s="131"/>
      <c r="H129" s="2"/>
      <c r="I129" s="107">
        <f>IF(F129="",SUMIF(Accounts!$A$10:$A$84,C129,Accounts!$D$10:$D$84),0)</f>
        <v>0</v>
      </c>
      <c r="J129" s="30">
        <f>IF(H129&lt;&gt;"",ROUND(H129*(1-F129-I129),2),IF(SETUP!$C$10&lt;&gt;"Y",0,IF(SUMIF(Accounts!A$10:A$84,C129,Accounts!Q$10:Q$84)=1,0,ROUND((D129-E129)*(1-F129-I129)/SETUP!$C$13,2))))</f>
        <v>0</v>
      </c>
      <c r="K129" s="14" t="str">
        <f>IF(SUM(C129:H129)=0,"",IF(T129=0,LOOKUP(C129,Accounts!$A$10:$A$84,Accounts!$B$10:$B$84),"Error!  Invalid Account Number"))</f>
        <v/>
      </c>
      <c r="L129" s="30">
        <f t="shared" si="8"/>
        <v>0</v>
      </c>
      <c r="M129" s="152">
        <f t="shared" si="11"/>
        <v>0</v>
      </c>
      <c r="N129" s="43"/>
      <c r="O129" s="92"/>
      <c r="P129" s="150"/>
      <c r="Q129" s="156">
        <f t="shared" si="13"/>
        <v>0</v>
      </c>
      <c r="R129" s="161">
        <f t="shared" si="10"/>
        <v>0</v>
      </c>
      <c r="S129" s="15">
        <f>SUMIF(Accounts!A$10:A$84,C129,Accounts!A$10:A$84)</f>
        <v>0</v>
      </c>
      <c r="T129" s="15">
        <f t="shared" si="12"/>
        <v>0</v>
      </c>
      <c r="U129" s="15">
        <f t="shared" si="9"/>
        <v>0</v>
      </c>
    </row>
    <row r="130" spans="1:21">
      <c r="A130" s="56"/>
      <c r="B130" s="3"/>
      <c r="C130" s="216"/>
      <c r="D130" s="102"/>
      <c r="E130" s="102"/>
      <c r="F130" s="103"/>
      <c r="G130" s="131"/>
      <c r="H130" s="2"/>
      <c r="I130" s="107">
        <f>IF(F130="",SUMIF(Accounts!$A$10:$A$84,C130,Accounts!$D$10:$D$84),0)</f>
        <v>0</v>
      </c>
      <c r="J130" s="30">
        <f>IF(H130&lt;&gt;"",ROUND(H130*(1-F130-I130),2),IF(SETUP!$C$10&lt;&gt;"Y",0,IF(SUMIF(Accounts!A$10:A$84,C130,Accounts!Q$10:Q$84)=1,0,ROUND((D130-E130)*(1-F130-I130)/SETUP!$C$13,2))))</f>
        <v>0</v>
      </c>
      <c r="K130" s="14" t="str">
        <f>IF(SUM(C130:H130)=0,"",IF(T130=0,LOOKUP(C130,Accounts!$A$10:$A$84,Accounts!$B$10:$B$84),"Error!  Invalid Account Number"))</f>
        <v/>
      </c>
      <c r="L130" s="30">
        <f t="shared" si="8"/>
        <v>0</v>
      </c>
      <c r="M130" s="152">
        <f t="shared" si="11"/>
        <v>0</v>
      </c>
      <c r="N130" s="43"/>
      <c r="O130" s="92"/>
      <c r="P130" s="150"/>
      <c r="Q130" s="156">
        <f t="shared" si="13"/>
        <v>0</v>
      </c>
      <c r="R130" s="161">
        <f t="shared" si="10"/>
        <v>0</v>
      </c>
      <c r="S130" s="15">
        <f>SUMIF(Accounts!A$10:A$84,C130,Accounts!A$10:A$84)</f>
        <v>0</v>
      </c>
      <c r="T130" s="15">
        <f t="shared" si="12"/>
        <v>0</v>
      </c>
      <c r="U130" s="15">
        <f t="shared" si="9"/>
        <v>0</v>
      </c>
    </row>
    <row r="131" spans="1:21">
      <c r="A131" s="56"/>
      <c r="B131" s="3"/>
      <c r="C131" s="216"/>
      <c r="D131" s="102"/>
      <c r="E131" s="102"/>
      <c r="F131" s="103"/>
      <c r="G131" s="131"/>
      <c r="H131" s="2"/>
      <c r="I131" s="107">
        <f>IF(F131="",SUMIF(Accounts!$A$10:$A$84,C131,Accounts!$D$10:$D$84),0)</f>
        <v>0</v>
      </c>
      <c r="J131" s="30">
        <f>IF(H131&lt;&gt;"",ROUND(H131*(1-F131-I131),2),IF(SETUP!$C$10&lt;&gt;"Y",0,IF(SUMIF(Accounts!A$10:A$84,C131,Accounts!Q$10:Q$84)=1,0,ROUND((D131-E131)*(1-F131-I131)/SETUP!$C$13,2))))</f>
        <v>0</v>
      </c>
      <c r="K131" s="14" t="str">
        <f>IF(SUM(C131:H131)=0,"",IF(T131=0,LOOKUP(C131,Accounts!$A$10:$A$84,Accounts!$B$10:$B$84),"Error!  Invalid Account Number"))</f>
        <v/>
      </c>
      <c r="L131" s="30">
        <f t="shared" si="8"/>
        <v>0</v>
      </c>
      <c r="M131" s="152">
        <f t="shared" si="11"/>
        <v>0</v>
      </c>
      <c r="N131" s="43"/>
      <c r="O131" s="92"/>
      <c r="P131" s="150"/>
      <c r="Q131" s="156">
        <f t="shared" si="13"/>
        <v>0</v>
      </c>
      <c r="R131" s="161">
        <f t="shared" si="10"/>
        <v>0</v>
      </c>
      <c r="S131" s="15">
        <f>SUMIF(Accounts!A$10:A$84,C131,Accounts!A$10:A$84)</f>
        <v>0</v>
      </c>
      <c r="T131" s="15">
        <f t="shared" si="12"/>
        <v>0</v>
      </c>
      <c r="U131" s="15">
        <f t="shared" si="9"/>
        <v>0</v>
      </c>
    </row>
    <row r="132" spans="1:21">
      <c r="A132" s="56"/>
      <c r="B132" s="3"/>
      <c r="C132" s="216"/>
      <c r="D132" s="102"/>
      <c r="E132" s="102"/>
      <c r="F132" s="103"/>
      <c r="G132" s="131"/>
      <c r="H132" s="2"/>
      <c r="I132" s="107">
        <f>IF(F132="",SUMIF(Accounts!$A$10:$A$84,C132,Accounts!$D$10:$D$84),0)</f>
        <v>0</v>
      </c>
      <c r="J132" s="30">
        <f>IF(H132&lt;&gt;"",ROUND(H132*(1-F132-I132),2),IF(SETUP!$C$10&lt;&gt;"Y",0,IF(SUMIF(Accounts!A$10:A$84,C132,Accounts!Q$10:Q$84)=1,0,ROUND((D132-E132)*(1-F132-I132)/SETUP!$C$13,2))))</f>
        <v>0</v>
      </c>
      <c r="K132" s="14" t="str">
        <f>IF(SUM(C132:H132)=0,"",IF(T132=0,LOOKUP(C132,Accounts!$A$10:$A$84,Accounts!$B$10:$B$84),"Error!  Invalid Account Number"))</f>
        <v/>
      </c>
      <c r="L132" s="30">
        <f t="shared" si="8"/>
        <v>0</v>
      </c>
      <c r="M132" s="152">
        <f t="shared" si="11"/>
        <v>0</v>
      </c>
      <c r="N132" s="43"/>
      <c r="O132" s="92"/>
      <c r="P132" s="150"/>
      <c r="Q132" s="156">
        <f t="shared" si="13"/>
        <v>0</v>
      </c>
      <c r="R132" s="161">
        <f t="shared" si="10"/>
        <v>0</v>
      </c>
      <c r="S132" s="15">
        <f>SUMIF(Accounts!A$10:A$84,C132,Accounts!A$10:A$84)</f>
        <v>0</v>
      </c>
      <c r="T132" s="15">
        <f t="shared" si="12"/>
        <v>0</v>
      </c>
      <c r="U132" s="15">
        <f t="shared" si="9"/>
        <v>0</v>
      </c>
    </row>
    <row r="133" spans="1:21">
      <c r="A133" s="56"/>
      <c r="B133" s="3"/>
      <c r="C133" s="216"/>
      <c r="D133" s="102"/>
      <c r="E133" s="102"/>
      <c r="F133" s="103"/>
      <c r="G133" s="131"/>
      <c r="H133" s="2"/>
      <c r="I133" s="107">
        <f>IF(F133="",SUMIF(Accounts!$A$10:$A$84,C133,Accounts!$D$10:$D$84),0)</f>
        <v>0</v>
      </c>
      <c r="J133" s="30">
        <f>IF(H133&lt;&gt;"",ROUND(H133*(1-F133-I133),2),IF(SETUP!$C$10&lt;&gt;"Y",0,IF(SUMIF(Accounts!A$10:A$84,C133,Accounts!Q$10:Q$84)=1,0,ROUND((D133-E133)*(1-F133-I133)/SETUP!$C$13,2))))</f>
        <v>0</v>
      </c>
      <c r="K133" s="14" t="str">
        <f>IF(SUM(C133:H133)=0,"",IF(T133=0,LOOKUP(C133,Accounts!$A$10:$A$84,Accounts!$B$10:$B$84),"Error!  Invalid Account Number"))</f>
        <v/>
      </c>
      <c r="L133" s="30">
        <f t="shared" si="8"/>
        <v>0</v>
      </c>
      <c r="M133" s="152">
        <f t="shared" si="11"/>
        <v>0</v>
      </c>
      <c r="N133" s="43"/>
      <c r="O133" s="92"/>
      <c r="P133" s="150"/>
      <c r="Q133" s="156">
        <f t="shared" si="13"/>
        <v>0</v>
      </c>
      <c r="R133" s="161">
        <f t="shared" si="10"/>
        <v>0</v>
      </c>
      <c r="S133" s="15">
        <f>SUMIF(Accounts!A$10:A$84,C133,Accounts!A$10:A$84)</f>
        <v>0</v>
      </c>
      <c r="T133" s="15">
        <f t="shared" si="12"/>
        <v>0</v>
      </c>
      <c r="U133" s="15">
        <f t="shared" si="9"/>
        <v>0</v>
      </c>
    </row>
    <row r="134" spans="1:21">
      <c r="A134" s="56"/>
      <c r="B134" s="3"/>
      <c r="C134" s="216"/>
      <c r="D134" s="102"/>
      <c r="E134" s="102"/>
      <c r="F134" s="103"/>
      <c r="G134" s="131"/>
      <c r="H134" s="2"/>
      <c r="I134" s="107">
        <f>IF(F134="",SUMIF(Accounts!$A$10:$A$84,C134,Accounts!$D$10:$D$84),0)</f>
        <v>0</v>
      </c>
      <c r="J134" s="30">
        <f>IF(H134&lt;&gt;"",ROUND(H134*(1-F134-I134),2),IF(SETUP!$C$10&lt;&gt;"Y",0,IF(SUMIF(Accounts!A$10:A$84,C134,Accounts!Q$10:Q$84)=1,0,ROUND((D134-E134)*(1-F134-I134)/SETUP!$C$13,2))))</f>
        <v>0</v>
      </c>
      <c r="K134" s="14" t="str">
        <f>IF(SUM(C134:H134)=0,"",IF(T134=0,LOOKUP(C134,Accounts!$A$10:$A$84,Accounts!$B$10:$B$84),"Error!  Invalid Account Number"))</f>
        <v/>
      </c>
      <c r="L134" s="30">
        <f t="shared" si="8"/>
        <v>0</v>
      </c>
      <c r="M134" s="152">
        <f t="shared" si="11"/>
        <v>0</v>
      </c>
      <c r="N134" s="43"/>
      <c r="O134" s="92"/>
      <c r="P134" s="150"/>
      <c r="Q134" s="156">
        <f t="shared" si="13"/>
        <v>0</v>
      </c>
      <c r="R134" s="161">
        <f t="shared" si="10"/>
        <v>0</v>
      </c>
      <c r="S134" s="15">
        <f>SUMIF(Accounts!A$10:A$84,C134,Accounts!A$10:A$84)</f>
        <v>0</v>
      </c>
      <c r="T134" s="15">
        <f t="shared" si="12"/>
        <v>0</v>
      </c>
      <c r="U134" s="15">
        <f t="shared" si="9"/>
        <v>0</v>
      </c>
    </row>
    <row r="135" spans="1:21">
      <c r="A135" s="56"/>
      <c r="B135" s="3"/>
      <c r="C135" s="216"/>
      <c r="D135" s="102"/>
      <c r="E135" s="102"/>
      <c r="F135" s="103"/>
      <c r="G135" s="131"/>
      <c r="H135" s="2"/>
      <c r="I135" s="107">
        <f>IF(F135="",SUMIF(Accounts!$A$10:$A$84,C135,Accounts!$D$10:$D$84),0)</f>
        <v>0</v>
      </c>
      <c r="J135" s="30">
        <f>IF(H135&lt;&gt;"",ROUND(H135*(1-F135-I135),2),IF(SETUP!$C$10&lt;&gt;"Y",0,IF(SUMIF(Accounts!A$10:A$84,C135,Accounts!Q$10:Q$84)=1,0,ROUND((D135-E135)*(1-F135-I135)/SETUP!$C$13,2))))</f>
        <v>0</v>
      </c>
      <c r="K135" s="14" t="str">
        <f>IF(SUM(C135:H135)=0,"",IF(T135=0,LOOKUP(C135,Accounts!$A$10:$A$84,Accounts!$B$10:$B$84),"Error!  Invalid Account Number"))</f>
        <v/>
      </c>
      <c r="L135" s="30">
        <f t="shared" si="8"/>
        <v>0</v>
      </c>
      <c r="M135" s="152">
        <f t="shared" si="11"/>
        <v>0</v>
      </c>
      <c r="N135" s="43"/>
      <c r="O135" s="92"/>
      <c r="P135" s="150"/>
      <c r="Q135" s="156">
        <f t="shared" si="13"/>
        <v>0</v>
      </c>
      <c r="R135" s="161">
        <f t="shared" si="10"/>
        <v>0</v>
      </c>
      <c r="S135" s="15">
        <f>SUMIF(Accounts!A$10:A$84,C135,Accounts!A$10:A$84)</f>
        <v>0</v>
      </c>
      <c r="T135" s="15">
        <f t="shared" si="12"/>
        <v>0</v>
      </c>
      <c r="U135" s="15">
        <f t="shared" si="9"/>
        <v>0</v>
      </c>
    </row>
    <row r="136" spans="1:21">
      <c r="A136" s="56"/>
      <c r="B136" s="3"/>
      <c r="C136" s="216"/>
      <c r="D136" s="102"/>
      <c r="E136" s="102"/>
      <c r="F136" s="103"/>
      <c r="G136" s="131"/>
      <c r="H136" s="2"/>
      <c r="I136" s="107">
        <f>IF(F136="",SUMIF(Accounts!$A$10:$A$84,C136,Accounts!$D$10:$D$84),0)</f>
        <v>0</v>
      </c>
      <c r="J136" s="30">
        <f>IF(H136&lt;&gt;"",ROUND(H136*(1-F136-I136),2),IF(SETUP!$C$10&lt;&gt;"Y",0,IF(SUMIF(Accounts!A$10:A$84,C136,Accounts!Q$10:Q$84)=1,0,ROUND((D136-E136)*(1-F136-I136)/SETUP!$C$13,2))))</f>
        <v>0</v>
      </c>
      <c r="K136" s="14" t="str">
        <f>IF(SUM(C136:H136)=0,"",IF(T136=0,LOOKUP(C136,Accounts!$A$10:$A$84,Accounts!$B$10:$B$84),"Error!  Invalid Account Number"))</f>
        <v/>
      </c>
      <c r="L136" s="30">
        <f t="shared" ref="L136:L199" si="14">D136-E136-J136-M136</f>
        <v>0</v>
      </c>
      <c r="M136" s="152">
        <f t="shared" si="11"/>
        <v>0</v>
      </c>
      <c r="N136" s="43"/>
      <c r="O136" s="92"/>
      <c r="P136" s="150"/>
      <c r="Q136" s="156">
        <f t="shared" si="13"/>
        <v>0</v>
      </c>
      <c r="R136" s="161">
        <f t="shared" si="10"/>
        <v>0</v>
      </c>
      <c r="S136" s="15">
        <f>SUMIF(Accounts!A$10:A$84,C136,Accounts!A$10:A$84)</f>
        <v>0</v>
      </c>
      <c r="T136" s="15">
        <f t="shared" si="12"/>
        <v>0</v>
      </c>
      <c r="U136" s="15">
        <f t="shared" ref="U136:U199" si="15">IF(OR(AND(D136-E136&lt;0,J136&gt;0),AND(D136-E136&gt;0,J136&lt;0)),1,0)</f>
        <v>0</v>
      </c>
    </row>
    <row r="137" spans="1:21">
      <c r="A137" s="56"/>
      <c r="B137" s="3"/>
      <c r="C137" s="216"/>
      <c r="D137" s="102"/>
      <c r="E137" s="102"/>
      <c r="F137" s="103"/>
      <c r="G137" s="131"/>
      <c r="H137" s="2"/>
      <c r="I137" s="107">
        <f>IF(F137="",SUMIF(Accounts!$A$10:$A$84,C137,Accounts!$D$10:$D$84),0)</f>
        <v>0</v>
      </c>
      <c r="J137" s="30">
        <f>IF(H137&lt;&gt;"",ROUND(H137*(1-F137-I137),2),IF(SETUP!$C$10&lt;&gt;"Y",0,IF(SUMIF(Accounts!A$10:A$84,C137,Accounts!Q$10:Q$84)=1,0,ROUND((D137-E137)*(1-F137-I137)/SETUP!$C$13,2))))</f>
        <v>0</v>
      </c>
      <c r="K137" s="14" t="str">
        <f>IF(SUM(C137:H137)=0,"",IF(T137=0,LOOKUP(C137,Accounts!$A$10:$A$84,Accounts!$B$10:$B$84),"Error!  Invalid Account Number"))</f>
        <v/>
      </c>
      <c r="L137" s="30">
        <f t="shared" si="14"/>
        <v>0</v>
      </c>
      <c r="M137" s="152">
        <f t="shared" si="11"/>
        <v>0</v>
      </c>
      <c r="N137" s="43"/>
      <c r="O137" s="92"/>
      <c r="P137" s="150"/>
      <c r="Q137" s="156">
        <f t="shared" si="13"/>
        <v>0</v>
      </c>
      <c r="R137" s="161">
        <f t="shared" ref="R137:R200" si="16">J137+Q137</f>
        <v>0</v>
      </c>
      <c r="S137" s="15">
        <f>SUMIF(Accounts!A$10:A$84,C137,Accounts!A$10:A$84)</f>
        <v>0</v>
      </c>
      <c r="T137" s="15">
        <f t="shared" si="12"/>
        <v>0</v>
      </c>
      <c r="U137" s="15">
        <f t="shared" si="15"/>
        <v>0</v>
      </c>
    </row>
    <row r="138" spans="1:21">
      <c r="A138" s="56"/>
      <c r="B138" s="3"/>
      <c r="C138" s="216"/>
      <c r="D138" s="102"/>
      <c r="E138" s="102"/>
      <c r="F138" s="103"/>
      <c r="G138" s="131"/>
      <c r="H138" s="2"/>
      <c r="I138" s="107">
        <f>IF(F138="",SUMIF(Accounts!$A$10:$A$84,C138,Accounts!$D$10:$D$84),0)</f>
        <v>0</v>
      </c>
      <c r="J138" s="30">
        <f>IF(H138&lt;&gt;"",ROUND(H138*(1-F138-I138),2),IF(SETUP!$C$10&lt;&gt;"Y",0,IF(SUMIF(Accounts!A$10:A$84,C138,Accounts!Q$10:Q$84)=1,0,ROUND((D138-E138)*(1-F138-I138)/SETUP!$C$13,2))))</f>
        <v>0</v>
      </c>
      <c r="K138" s="14" t="str">
        <f>IF(SUM(C138:H138)=0,"",IF(T138=0,LOOKUP(C138,Accounts!$A$10:$A$84,Accounts!$B$10:$B$84),"Error!  Invalid Account Number"))</f>
        <v/>
      </c>
      <c r="L138" s="30">
        <f t="shared" si="14"/>
        <v>0</v>
      </c>
      <c r="M138" s="152">
        <f t="shared" ref="M138:M201" si="17">ROUND((D138-E138)*(F138+I138),2)</f>
        <v>0</v>
      </c>
      <c r="N138" s="43"/>
      <c r="O138" s="92"/>
      <c r="P138" s="150"/>
      <c r="Q138" s="156">
        <f t="shared" si="13"/>
        <v>0</v>
      </c>
      <c r="R138" s="161">
        <f t="shared" si="16"/>
        <v>0</v>
      </c>
      <c r="S138" s="15">
        <f>SUMIF(Accounts!A$10:A$84,C138,Accounts!A$10:A$84)</f>
        <v>0</v>
      </c>
      <c r="T138" s="15">
        <f t="shared" ref="T138:T201" si="18">IF(AND(SUM(D138:H138)&lt;&gt;0,C138=0),1,IF(S138=C138,0,1))</f>
        <v>0</v>
      </c>
      <c r="U138" s="15">
        <f t="shared" si="15"/>
        <v>0</v>
      </c>
    </row>
    <row r="139" spans="1:21">
      <c r="A139" s="56"/>
      <c r="B139" s="3"/>
      <c r="C139" s="216"/>
      <c r="D139" s="102"/>
      <c r="E139" s="102"/>
      <c r="F139" s="103"/>
      <c r="G139" s="131"/>
      <c r="H139" s="2"/>
      <c r="I139" s="107">
        <f>IF(F139="",SUMIF(Accounts!$A$10:$A$84,C139,Accounts!$D$10:$D$84),0)</f>
        <v>0</v>
      </c>
      <c r="J139" s="30">
        <f>IF(H139&lt;&gt;"",ROUND(H139*(1-F139-I139),2),IF(SETUP!$C$10&lt;&gt;"Y",0,IF(SUMIF(Accounts!A$10:A$84,C139,Accounts!Q$10:Q$84)=1,0,ROUND((D139-E139)*(1-F139-I139)/SETUP!$C$13,2))))</f>
        <v>0</v>
      </c>
      <c r="K139" s="14" t="str">
        <f>IF(SUM(C139:H139)=0,"",IF(T139=0,LOOKUP(C139,Accounts!$A$10:$A$84,Accounts!$B$10:$B$84),"Error!  Invalid Account Number"))</f>
        <v/>
      </c>
      <c r="L139" s="30">
        <f t="shared" si="14"/>
        <v>0</v>
      </c>
      <c r="M139" s="152">
        <f t="shared" si="17"/>
        <v>0</v>
      </c>
      <c r="N139" s="43"/>
      <c r="O139" s="92"/>
      <c r="P139" s="150"/>
      <c r="Q139" s="156">
        <f t="shared" ref="Q139:Q202" si="19">IF(AND(C139&gt;=101,C139&lt;=120),-J139,0)</f>
        <v>0</v>
      </c>
      <c r="R139" s="161">
        <f t="shared" si="16"/>
        <v>0</v>
      </c>
      <c r="S139" s="15">
        <f>SUMIF(Accounts!A$10:A$84,C139,Accounts!A$10:A$84)</f>
        <v>0</v>
      </c>
      <c r="T139" s="15">
        <f t="shared" si="18"/>
        <v>0</v>
      </c>
      <c r="U139" s="15">
        <f t="shared" si="15"/>
        <v>0</v>
      </c>
    </row>
    <row r="140" spans="1:21">
      <c r="A140" s="56"/>
      <c r="B140" s="3"/>
      <c r="C140" s="216"/>
      <c r="D140" s="102"/>
      <c r="E140" s="102"/>
      <c r="F140" s="103"/>
      <c r="G140" s="131"/>
      <c r="H140" s="2"/>
      <c r="I140" s="107">
        <f>IF(F140="",SUMIF(Accounts!$A$10:$A$84,C140,Accounts!$D$10:$D$84),0)</f>
        <v>0</v>
      </c>
      <c r="J140" s="30">
        <f>IF(H140&lt;&gt;"",ROUND(H140*(1-F140-I140),2),IF(SETUP!$C$10&lt;&gt;"Y",0,IF(SUMIF(Accounts!A$10:A$84,C140,Accounts!Q$10:Q$84)=1,0,ROUND((D140-E140)*(1-F140-I140)/SETUP!$C$13,2))))</f>
        <v>0</v>
      </c>
      <c r="K140" s="14" t="str">
        <f>IF(SUM(C140:H140)=0,"",IF(T140=0,LOOKUP(C140,Accounts!$A$10:$A$84,Accounts!$B$10:$B$84),"Error!  Invalid Account Number"))</f>
        <v/>
      </c>
      <c r="L140" s="30">
        <f t="shared" si="14"/>
        <v>0</v>
      </c>
      <c r="M140" s="152">
        <f t="shared" si="17"/>
        <v>0</v>
      </c>
      <c r="N140" s="43"/>
      <c r="O140" s="92"/>
      <c r="P140" s="150"/>
      <c r="Q140" s="156">
        <f t="shared" si="19"/>
        <v>0</v>
      </c>
      <c r="R140" s="161">
        <f t="shared" si="16"/>
        <v>0</v>
      </c>
      <c r="S140" s="15">
        <f>SUMIF(Accounts!A$10:A$84,C140,Accounts!A$10:A$84)</f>
        <v>0</v>
      </c>
      <c r="T140" s="15">
        <f t="shared" si="18"/>
        <v>0</v>
      </c>
      <c r="U140" s="15">
        <f t="shared" si="15"/>
        <v>0</v>
      </c>
    </row>
    <row r="141" spans="1:21">
      <c r="A141" s="56"/>
      <c r="B141" s="3"/>
      <c r="C141" s="216"/>
      <c r="D141" s="102"/>
      <c r="E141" s="102"/>
      <c r="F141" s="103"/>
      <c r="G141" s="131"/>
      <c r="H141" s="2"/>
      <c r="I141" s="107">
        <f>IF(F141="",SUMIF(Accounts!$A$10:$A$84,C141,Accounts!$D$10:$D$84),0)</f>
        <v>0</v>
      </c>
      <c r="J141" s="30">
        <f>IF(H141&lt;&gt;"",ROUND(H141*(1-F141-I141),2),IF(SETUP!$C$10&lt;&gt;"Y",0,IF(SUMIF(Accounts!A$10:A$84,C141,Accounts!Q$10:Q$84)=1,0,ROUND((D141-E141)*(1-F141-I141)/SETUP!$C$13,2))))</f>
        <v>0</v>
      </c>
      <c r="K141" s="14" t="str">
        <f>IF(SUM(C141:H141)=0,"",IF(T141=0,LOOKUP(C141,Accounts!$A$10:$A$84,Accounts!$B$10:$B$84),"Error!  Invalid Account Number"))</f>
        <v/>
      </c>
      <c r="L141" s="30">
        <f t="shared" si="14"/>
        <v>0</v>
      </c>
      <c r="M141" s="152">
        <f t="shared" si="17"/>
        <v>0</v>
      </c>
      <c r="N141" s="43"/>
      <c r="O141" s="92"/>
      <c r="P141" s="150"/>
      <c r="Q141" s="156">
        <f t="shared" si="19"/>
        <v>0</v>
      </c>
      <c r="R141" s="161">
        <f t="shared" si="16"/>
        <v>0</v>
      </c>
      <c r="S141" s="15">
        <f>SUMIF(Accounts!A$10:A$84,C141,Accounts!A$10:A$84)</f>
        <v>0</v>
      </c>
      <c r="T141" s="15">
        <f t="shared" si="18"/>
        <v>0</v>
      </c>
      <c r="U141" s="15">
        <f t="shared" si="15"/>
        <v>0</v>
      </c>
    </row>
    <row r="142" spans="1:21">
      <c r="A142" s="56"/>
      <c r="B142" s="3"/>
      <c r="C142" s="216"/>
      <c r="D142" s="102"/>
      <c r="E142" s="102"/>
      <c r="F142" s="103"/>
      <c r="G142" s="131"/>
      <c r="H142" s="2"/>
      <c r="I142" s="107">
        <f>IF(F142="",SUMIF(Accounts!$A$10:$A$84,C142,Accounts!$D$10:$D$84),0)</f>
        <v>0</v>
      </c>
      <c r="J142" s="30">
        <f>IF(H142&lt;&gt;"",ROUND(H142*(1-F142-I142),2),IF(SETUP!$C$10&lt;&gt;"Y",0,IF(SUMIF(Accounts!A$10:A$84,C142,Accounts!Q$10:Q$84)=1,0,ROUND((D142-E142)*(1-F142-I142)/SETUP!$C$13,2))))</f>
        <v>0</v>
      </c>
      <c r="K142" s="14" t="str">
        <f>IF(SUM(C142:H142)=0,"",IF(T142=0,LOOKUP(C142,Accounts!$A$10:$A$84,Accounts!$B$10:$B$84),"Error!  Invalid Account Number"))</f>
        <v/>
      </c>
      <c r="L142" s="30">
        <f t="shared" si="14"/>
        <v>0</v>
      </c>
      <c r="M142" s="152">
        <f t="shared" si="17"/>
        <v>0</v>
      </c>
      <c r="N142" s="43"/>
      <c r="O142" s="92"/>
      <c r="P142" s="150"/>
      <c r="Q142" s="156">
        <f t="shared" si="19"/>
        <v>0</v>
      </c>
      <c r="R142" s="161">
        <f t="shared" si="16"/>
        <v>0</v>
      </c>
      <c r="S142" s="15">
        <f>SUMIF(Accounts!A$10:A$84,C142,Accounts!A$10:A$84)</f>
        <v>0</v>
      </c>
      <c r="T142" s="15">
        <f t="shared" si="18"/>
        <v>0</v>
      </c>
      <c r="U142" s="15">
        <f t="shared" si="15"/>
        <v>0</v>
      </c>
    </row>
    <row r="143" spans="1:21">
      <c r="A143" s="56"/>
      <c r="B143" s="3"/>
      <c r="C143" s="216"/>
      <c r="D143" s="102"/>
      <c r="E143" s="102"/>
      <c r="F143" s="103"/>
      <c r="G143" s="131"/>
      <c r="H143" s="2"/>
      <c r="I143" s="107">
        <f>IF(F143="",SUMIF(Accounts!$A$10:$A$84,C143,Accounts!$D$10:$D$84),0)</f>
        <v>0</v>
      </c>
      <c r="J143" s="30">
        <f>IF(H143&lt;&gt;"",ROUND(H143*(1-F143-I143),2),IF(SETUP!$C$10&lt;&gt;"Y",0,IF(SUMIF(Accounts!A$10:A$84,C143,Accounts!Q$10:Q$84)=1,0,ROUND((D143-E143)*(1-F143-I143)/SETUP!$C$13,2))))</f>
        <v>0</v>
      </c>
      <c r="K143" s="14" t="str">
        <f>IF(SUM(C143:H143)=0,"",IF(T143=0,LOOKUP(C143,Accounts!$A$10:$A$84,Accounts!$B$10:$B$84),"Error!  Invalid Account Number"))</f>
        <v/>
      </c>
      <c r="L143" s="30">
        <f t="shared" si="14"/>
        <v>0</v>
      </c>
      <c r="M143" s="152">
        <f t="shared" si="17"/>
        <v>0</v>
      </c>
      <c r="N143" s="43"/>
      <c r="O143" s="92"/>
      <c r="P143" s="150"/>
      <c r="Q143" s="156">
        <f t="shared" si="19"/>
        <v>0</v>
      </c>
      <c r="R143" s="161">
        <f t="shared" si="16"/>
        <v>0</v>
      </c>
      <c r="S143" s="15">
        <f>SUMIF(Accounts!A$10:A$84,C143,Accounts!A$10:A$84)</f>
        <v>0</v>
      </c>
      <c r="T143" s="15">
        <f t="shared" si="18"/>
        <v>0</v>
      </c>
      <c r="U143" s="15">
        <f t="shared" si="15"/>
        <v>0</v>
      </c>
    </row>
    <row r="144" spans="1:21">
      <c r="A144" s="56"/>
      <c r="B144" s="3"/>
      <c r="C144" s="216"/>
      <c r="D144" s="102"/>
      <c r="E144" s="102"/>
      <c r="F144" s="103"/>
      <c r="G144" s="131"/>
      <c r="H144" s="2"/>
      <c r="I144" s="107">
        <f>IF(F144="",SUMIF(Accounts!$A$10:$A$84,C144,Accounts!$D$10:$D$84),0)</f>
        <v>0</v>
      </c>
      <c r="J144" s="30">
        <f>IF(H144&lt;&gt;"",ROUND(H144*(1-F144-I144),2),IF(SETUP!$C$10&lt;&gt;"Y",0,IF(SUMIF(Accounts!A$10:A$84,C144,Accounts!Q$10:Q$84)=1,0,ROUND((D144-E144)*(1-F144-I144)/SETUP!$C$13,2))))</f>
        <v>0</v>
      </c>
      <c r="K144" s="14" t="str">
        <f>IF(SUM(C144:H144)=0,"",IF(T144=0,LOOKUP(C144,Accounts!$A$10:$A$84,Accounts!$B$10:$B$84),"Error!  Invalid Account Number"))</f>
        <v/>
      </c>
      <c r="L144" s="30">
        <f t="shared" si="14"/>
        <v>0</v>
      </c>
      <c r="M144" s="152">
        <f t="shared" si="17"/>
        <v>0</v>
      </c>
      <c r="N144" s="43"/>
      <c r="O144" s="92"/>
      <c r="P144" s="150"/>
      <c r="Q144" s="156">
        <f t="shared" si="19"/>
        <v>0</v>
      </c>
      <c r="R144" s="161">
        <f t="shared" si="16"/>
        <v>0</v>
      </c>
      <c r="S144" s="15">
        <f>SUMIF(Accounts!A$10:A$84,C144,Accounts!A$10:A$84)</f>
        <v>0</v>
      </c>
      <c r="T144" s="15">
        <f t="shared" si="18"/>
        <v>0</v>
      </c>
      <c r="U144" s="15">
        <f t="shared" si="15"/>
        <v>0</v>
      </c>
    </row>
    <row r="145" spans="1:21">
      <c r="A145" s="56"/>
      <c r="B145" s="3"/>
      <c r="C145" s="216"/>
      <c r="D145" s="102"/>
      <c r="E145" s="102"/>
      <c r="F145" s="103"/>
      <c r="G145" s="131"/>
      <c r="H145" s="2"/>
      <c r="I145" s="107">
        <f>IF(F145="",SUMIF(Accounts!$A$10:$A$84,C145,Accounts!$D$10:$D$84),0)</f>
        <v>0</v>
      </c>
      <c r="J145" s="30">
        <f>IF(H145&lt;&gt;"",ROUND(H145*(1-F145-I145),2),IF(SETUP!$C$10&lt;&gt;"Y",0,IF(SUMIF(Accounts!A$10:A$84,C145,Accounts!Q$10:Q$84)=1,0,ROUND((D145-E145)*(1-F145-I145)/SETUP!$C$13,2))))</f>
        <v>0</v>
      </c>
      <c r="K145" s="14" t="str">
        <f>IF(SUM(C145:H145)=0,"",IF(T145=0,LOOKUP(C145,Accounts!$A$10:$A$84,Accounts!$B$10:$B$84),"Error!  Invalid Account Number"))</f>
        <v/>
      </c>
      <c r="L145" s="30">
        <f t="shared" si="14"/>
        <v>0</v>
      </c>
      <c r="M145" s="152">
        <f t="shared" si="17"/>
        <v>0</v>
      </c>
      <c r="N145" s="43"/>
      <c r="O145" s="92"/>
      <c r="P145" s="150"/>
      <c r="Q145" s="156">
        <f t="shared" si="19"/>
        <v>0</v>
      </c>
      <c r="R145" s="161">
        <f t="shared" si="16"/>
        <v>0</v>
      </c>
      <c r="S145" s="15">
        <f>SUMIF(Accounts!A$10:A$84,C145,Accounts!A$10:A$84)</f>
        <v>0</v>
      </c>
      <c r="T145" s="15">
        <f t="shared" si="18"/>
        <v>0</v>
      </c>
      <c r="U145" s="15">
        <f t="shared" si="15"/>
        <v>0</v>
      </c>
    </row>
    <row r="146" spans="1:21">
      <c r="A146" s="56"/>
      <c r="B146" s="3"/>
      <c r="C146" s="216"/>
      <c r="D146" s="102"/>
      <c r="E146" s="102"/>
      <c r="F146" s="103"/>
      <c r="G146" s="131"/>
      <c r="H146" s="2"/>
      <c r="I146" s="107">
        <f>IF(F146="",SUMIF(Accounts!$A$10:$A$84,C146,Accounts!$D$10:$D$84),0)</f>
        <v>0</v>
      </c>
      <c r="J146" s="30">
        <f>IF(H146&lt;&gt;"",ROUND(H146*(1-F146-I146),2),IF(SETUP!$C$10&lt;&gt;"Y",0,IF(SUMIF(Accounts!A$10:A$84,C146,Accounts!Q$10:Q$84)=1,0,ROUND((D146-E146)*(1-F146-I146)/SETUP!$C$13,2))))</f>
        <v>0</v>
      </c>
      <c r="K146" s="14" t="str">
        <f>IF(SUM(C146:H146)=0,"",IF(T146=0,LOOKUP(C146,Accounts!$A$10:$A$84,Accounts!$B$10:$B$84),"Error!  Invalid Account Number"))</f>
        <v/>
      </c>
      <c r="L146" s="30">
        <f t="shared" si="14"/>
        <v>0</v>
      </c>
      <c r="M146" s="152">
        <f t="shared" si="17"/>
        <v>0</v>
      </c>
      <c r="N146" s="43"/>
      <c r="O146" s="92"/>
      <c r="P146" s="150"/>
      <c r="Q146" s="156">
        <f t="shared" si="19"/>
        <v>0</v>
      </c>
      <c r="R146" s="161">
        <f t="shared" si="16"/>
        <v>0</v>
      </c>
      <c r="S146" s="15">
        <f>SUMIF(Accounts!A$10:A$84,C146,Accounts!A$10:A$84)</f>
        <v>0</v>
      </c>
      <c r="T146" s="15">
        <f t="shared" si="18"/>
        <v>0</v>
      </c>
      <c r="U146" s="15">
        <f t="shared" si="15"/>
        <v>0</v>
      </c>
    </row>
    <row r="147" spans="1:21">
      <c r="A147" s="56"/>
      <c r="B147" s="3"/>
      <c r="C147" s="216"/>
      <c r="D147" s="102"/>
      <c r="E147" s="102"/>
      <c r="F147" s="103"/>
      <c r="G147" s="131"/>
      <c r="H147" s="2"/>
      <c r="I147" s="107">
        <f>IF(F147="",SUMIF(Accounts!$A$10:$A$84,C147,Accounts!$D$10:$D$84),0)</f>
        <v>0</v>
      </c>
      <c r="J147" s="30">
        <f>IF(H147&lt;&gt;"",ROUND(H147*(1-F147-I147),2),IF(SETUP!$C$10&lt;&gt;"Y",0,IF(SUMIF(Accounts!A$10:A$84,C147,Accounts!Q$10:Q$84)=1,0,ROUND((D147-E147)*(1-F147-I147)/SETUP!$C$13,2))))</f>
        <v>0</v>
      </c>
      <c r="K147" s="14" t="str">
        <f>IF(SUM(C147:H147)=0,"",IF(T147=0,LOOKUP(C147,Accounts!$A$10:$A$84,Accounts!$B$10:$B$84),"Error!  Invalid Account Number"))</f>
        <v/>
      </c>
      <c r="L147" s="30">
        <f t="shared" si="14"/>
        <v>0</v>
      </c>
      <c r="M147" s="152">
        <f t="shared" si="17"/>
        <v>0</v>
      </c>
      <c r="N147" s="43"/>
      <c r="O147" s="92"/>
      <c r="P147" s="150"/>
      <c r="Q147" s="156">
        <f t="shared" si="19"/>
        <v>0</v>
      </c>
      <c r="R147" s="161">
        <f t="shared" si="16"/>
        <v>0</v>
      </c>
      <c r="S147" s="15">
        <f>SUMIF(Accounts!A$10:A$84,C147,Accounts!A$10:A$84)</f>
        <v>0</v>
      </c>
      <c r="T147" s="15">
        <f t="shared" si="18"/>
        <v>0</v>
      </c>
      <c r="U147" s="15">
        <f t="shared" si="15"/>
        <v>0</v>
      </c>
    </row>
    <row r="148" spans="1:21">
      <c r="A148" s="56"/>
      <c r="B148" s="3"/>
      <c r="C148" s="216"/>
      <c r="D148" s="102"/>
      <c r="E148" s="102"/>
      <c r="F148" s="103"/>
      <c r="G148" s="131"/>
      <c r="H148" s="2"/>
      <c r="I148" s="107">
        <f>IF(F148="",SUMIF(Accounts!$A$10:$A$84,C148,Accounts!$D$10:$D$84),0)</f>
        <v>0</v>
      </c>
      <c r="J148" s="30">
        <f>IF(H148&lt;&gt;"",ROUND(H148*(1-F148-I148),2),IF(SETUP!$C$10&lt;&gt;"Y",0,IF(SUMIF(Accounts!A$10:A$84,C148,Accounts!Q$10:Q$84)=1,0,ROUND((D148-E148)*(1-F148-I148)/SETUP!$C$13,2))))</f>
        <v>0</v>
      </c>
      <c r="K148" s="14" t="str">
        <f>IF(SUM(C148:H148)=0,"",IF(T148=0,LOOKUP(C148,Accounts!$A$10:$A$84,Accounts!$B$10:$B$84),"Error!  Invalid Account Number"))</f>
        <v/>
      </c>
      <c r="L148" s="30">
        <f t="shared" si="14"/>
        <v>0</v>
      </c>
      <c r="M148" s="152">
        <f t="shared" si="17"/>
        <v>0</v>
      </c>
      <c r="N148" s="43"/>
      <c r="O148" s="92"/>
      <c r="P148" s="150"/>
      <c r="Q148" s="156">
        <f t="shared" si="19"/>
        <v>0</v>
      </c>
      <c r="R148" s="161">
        <f t="shared" si="16"/>
        <v>0</v>
      </c>
      <c r="S148" s="15">
        <f>SUMIF(Accounts!A$10:A$84,C148,Accounts!A$10:A$84)</f>
        <v>0</v>
      </c>
      <c r="T148" s="15">
        <f t="shared" si="18"/>
        <v>0</v>
      </c>
      <c r="U148" s="15">
        <f t="shared" si="15"/>
        <v>0</v>
      </c>
    </row>
    <row r="149" spans="1:21">
      <c r="A149" s="56"/>
      <c r="B149" s="3"/>
      <c r="C149" s="216"/>
      <c r="D149" s="102"/>
      <c r="E149" s="102"/>
      <c r="F149" s="103"/>
      <c r="G149" s="131"/>
      <c r="H149" s="2"/>
      <c r="I149" s="107">
        <f>IF(F149="",SUMIF(Accounts!$A$10:$A$84,C149,Accounts!$D$10:$D$84),0)</f>
        <v>0</v>
      </c>
      <c r="J149" s="30">
        <f>IF(H149&lt;&gt;"",ROUND(H149*(1-F149-I149),2),IF(SETUP!$C$10&lt;&gt;"Y",0,IF(SUMIF(Accounts!A$10:A$84,C149,Accounts!Q$10:Q$84)=1,0,ROUND((D149-E149)*(1-F149-I149)/SETUP!$C$13,2))))</f>
        <v>0</v>
      </c>
      <c r="K149" s="14" t="str">
        <f>IF(SUM(C149:H149)=0,"",IF(T149=0,LOOKUP(C149,Accounts!$A$10:$A$84,Accounts!$B$10:$B$84),"Error!  Invalid Account Number"))</f>
        <v/>
      </c>
      <c r="L149" s="30">
        <f t="shared" si="14"/>
        <v>0</v>
      </c>
      <c r="M149" s="152">
        <f t="shared" si="17"/>
        <v>0</v>
      </c>
      <c r="N149" s="43"/>
      <c r="O149" s="92"/>
      <c r="P149" s="150"/>
      <c r="Q149" s="156">
        <f t="shared" si="19"/>
        <v>0</v>
      </c>
      <c r="R149" s="161">
        <f t="shared" si="16"/>
        <v>0</v>
      </c>
      <c r="S149" s="15">
        <f>SUMIF(Accounts!A$10:A$84,C149,Accounts!A$10:A$84)</f>
        <v>0</v>
      </c>
      <c r="T149" s="15">
        <f t="shared" si="18"/>
        <v>0</v>
      </c>
      <c r="U149" s="15">
        <f t="shared" si="15"/>
        <v>0</v>
      </c>
    </row>
    <row r="150" spans="1:21">
      <c r="A150" s="56"/>
      <c r="B150" s="3"/>
      <c r="C150" s="216"/>
      <c r="D150" s="102"/>
      <c r="E150" s="102"/>
      <c r="F150" s="103"/>
      <c r="G150" s="131"/>
      <c r="H150" s="2"/>
      <c r="I150" s="107">
        <f>IF(F150="",SUMIF(Accounts!$A$10:$A$84,C150,Accounts!$D$10:$D$84),0)</f>
        <v>0</v>
      </c>
      <c r="J150" s="30">
        <f>IF(H150&lt;&gt;"",ROUND(H150*(1-F150-I150),2),IF(SETUP!$C$10&lt;&gt;"Y",0,IF(SUMIF(Accounts!A$10:A$84,C150,Accounts!Q$10:Q$84)=1,0,ROUND((D150-E150)*(1-F150-I150)/SETUP!$C$13,2))))</f>
        <v>0</v>
      </c>
      <c r="K150" s="14" t="str">
        <f>IF(SUM(C150:H150)=0,"",IF(T150=0,LOOKUP(C150,Accounts!$A$10:$A$84,Accounts!$B$10:$B$84),"Error!  Invalid Account Number"))</f>
        <v/>
      </c>
      <c r="L150" s="30">
        <f t="shared" si="14"/>
        <v>0</v>
      </c>
      <c r="M150" s="152">
        <f t="shared" si="17"/>
        <v>0</v>
      </c>
      <c r="N150" s="43"/>
      <c r="O150" s="92"/>
      <c r="P150" s="150"/>
      <c r="Q150" s="156">
        <f t="shared" si="19"/>
        <v>0</v>
      </c>
      <c r="R150" s="161">
        <f t="shared" si="16"/>
        <v>0</v>
      </c>
      <c r="S150" s="15">
        <f>SUMIF(Accounts!A$10:A$84,C150,Accounts!A$10:A$84)</f>
        <v>0</v>
      </c>
      <c r="T150" s="15">
        <f t="shared" si="18"/>
        <v>0</v>
      </c>
      <c r="U150" s="15">
        <f t="shared" si="15"/>
        <v>0</v>
      </c>
    </row>
    <row r="151" spans="1:21">
      <c r="A151" s="56"/>
      <c r="B151" s="3"/>
      <c r="C151" s="216"/>
      <c r="D151" s="102"/>
      <c r="E151" s="102"/>
      <c r="F151" s="103"/>
      <c r="G151" s="131"/>
      <c r="H151" s="2"/>
      <c r="I151" s="107">
        <f>IF(F151="",SUMIF(Accounts!$A$10:$A$84,C151,Accounts!$D$10:$D$84),0)</f>
        <v>0</v>
      </c>
      <c r="J151" s="30">
        <f>IF(H151&lt;&gt;"",ROUND(H151*(1-F151-I151),2),IF(SETUP!$C$10&lt;&gt;"Y",0,IF(SUMIF(Accounts!A$10:A$84,C151,Accounts!Q$10:Q$84)=1,0,ROUND((D151-E151)*(1-F151-I151)/SETUP!$C$13,2))))</f>
        <v>0</v>
      </c>
      <c r="K151" s="14" t="str">
        <f>IF(SUM(C151:H151)=0,"",IF(T151=0,LOOKUP(C151,Accounts!$A$10:$A$84,Accounts!$B$10:$B$84),"Error!  Invalid Account Number"))</f>
        <v/>
      </c>
      <c r="L151" s="30">
        <f t="shared" si="14"/>
        <v>0</v>
      </c>
      <c r="M151" s="152">
        <f t="shared" si="17"/>
        <v>0</v>
      </c>
      <c r="N151" s="43"/>
      <c r="O151" s="92"/>
      <c r="P151" s="150"/>
      <c r="Q151" s="156">
        <f t="shared" si="19"/>
        <v>0</v>
      </c>
      <c r="R151" s="161">
        <f t="shared" si="16"/>
        <v>0</v>
      </c>
      <c r="S151" s="15">
        <f>SUMIF(Accounts!A$10:A$84,C151,Accounts!A$10:A$84)</f>
        <v>0</v>
      </c>
      <c r="T151" s="15">
        <f t="shared" si="18"/>
        <v>0</v>
      </c>
      <c r="U151" s="15">
        <f t="shared" si="15"/>
        <v>0</v>
      </c>
    </row>
    <row r="152" spans="1:21">
      <c r="A152" s="56"/>
      <c r="B152" s="3"/>
      <c r="C152" s="216"/>
      <c r="D152" s="102"/>
      <c r="E152" s="102"/>
      <c r="F152" s="103"/>
      <c r="G152" s="131"/>
      <c r="H152" s="2"/>
      <c r="I152" s="107">
        <f>IF(F152="",SUMIF(Accounts!$A$10:$A$84,C152,Accounts!$D$10:$D$84),0)</f>
        <v>0</v>
      </c>
      <c r="J152" s="30">
        <f>IF(H152&lt;&gt;"",ROUND(H152*(1-F152-I152),2),IF(SETUP!$C$10&lt;&gt;"Y",0,IF(SUMIF(Accounts!A$10:A$84,C152,Accounts!Q$10:Q$84)=1,0,ROUND((D152-E152)*(1-F152-I152)/SETUP!$C$13,2))))</f>
        <v>0</v>
      </c>
      <c r="K152" s="14" t="str">
        <f>IF(SUM(C152:H152)=0,"",IF(T152=0,LOOKUP(C152,Accounts!$A$10:$A$84,Accounts!$B$10:$B$84),"Error!  Invalid Account Number"))</f>
        <v/>
      </c>
      <c r="L152" s="30">
        <f t="shared" si="14"/>
        <v>0</v>
      </c>
      <c r="M152" s="152">
        <f t="shared" si="17"/>
        <v>0</v>
      </c>
      <c r="N152" s="43"/>
      <c r="O152" s="92"/>
      <c r="P152" s="150"/>
      <c r="Q152" s="156">
        <f t="shared" si="19"/>
        <v>0</v>
      </c>
      <c r="R152" s="161">
        <f t="shared" si="16"/>
        <v>0</v>
      </c>
      <c r="S152" s="15">
        <f>SUMIF(Accounts!A$10:A$84,C152,Accounts!A$10:A$84)</f>
        <v>0</v>
      </c>
      <c r="T152" s="15">
        <f t="shared" si="18"/>
        <v>0</v>
      </c>
      <c r="U152" s="15">
        <f t="shared" si="15"/>
        <v>0</v>
      </c>
    </row>
    <row r="153" spans="1:21">
      <c r="A153" s="56"/>
      <c r="B153" s="3"/>
      <c r="C153" s="216"/>
      <c r="D153" s="102"/>
      <c r="E153" s="102"/>
      <c r="F153" s="103"/>
      <c r="G153" s="131"/>
      <c r="H153" s="2"/>
      <c r="I153" s="107">
        <f>IF(F153="",SUMIF(Accounts!$A$10:$A$84,C153,Accounts!$D$10:$D$84),0)</f>
        <v>0</v>
      </c>
      <c r="J153" s="30">
        <f>IF(H153&lt;&gt;"",ROUND(H153*(1-F153-I153),2),IF(SETUP!$C$10&lt;&gt;"Y",0,IF(SUMIF(Accounts!A$10:A$84,C153,Accounts!Q$10:Q$84)=1,0,ROUND((D153-E153)*(1-F153-I153)/SETUP!$C$13,2))))</f>
        <v>0</v>
      </c>
      <c r="K153" s="14" t="str">
        <f>IF(SUM(C153:H153)=0,"",IF(T153=0,LOOKUP(C153,Accounts!$A$10:$A$84,Accounts!$B$10:$B$84),"Error!  Invalid Account Number"))</f>
        <v/>
      </c>
      <c r="L153" s="30">
        <f t="shared" si="14"/>
        <v>0</v>
      </c>
      <c r="M153" s="152">
        <f t="shared" si="17"/>
        <v>0</v>
      </c>
      <c r="N153" s="43"/>
      <c r="O153" s="92"/>
      <c r="P153" s="150"/>
      <c r="Q153" s="156">
        <f t="shared" si="19"/>
        <v>0</v>
      </c>
      <c r="R153" s="161">
        <f t="shared" si="16"/>
        <v>0</v>
      </c>
      <c r="S153" s="15">
        <f>SUMIF(Accounts!A$10:A$84,C153,Accounts!A$10:A$84)</f>
        <v>0</v>
      </c>
      <c r="T153" s="15">
        <f t="shared" si="18"/>
        <v>0</v>
      </c>
      <c r="U153" s="15">
        <f t="shared" si="15"/>
        <v>0</v>
      </c>
    </row>
    <row r="154" spans="1:21">
      <c r="A154" s="56"/>
      <c r="B154" s="3"/>
      <c r="C154" s="216"/>
      <c r="D154" s="102"/>
      <c r="E154" s="102"/>
      <c r="F154" s="103"/>
      <c r="G154" s="131"/>
      <c r="H154" s="2"/>
      <c r="I154" s="107">
        <f>IF(F154="",SUMIF(Accounts!$A$10:$A$84,C154,Accounts!$D$10:$D$84),0)</f>
        <v>0</v>
      </c>
      <c r="J154" s="30">
        <f>IF(H154&lt;&gt;"",ROUND(H154*(1-F154-I154),2),IF(SETUP!$C$10&lt;&gt;"Y",0,IF(SUMIF(Accounts!A$10:A$84,C154,Accounts!Q$10:Q$84)=1,0,ROUND((D154-E154)*(1-F154-I154)/SETUP!$C$13,2))))</f>
        <v>0</v>
      </c>
      <c r="K154" s="14" t="str">
        <f>IF(SUM(C154:H154)=0,"",IF(T154=0,LOOKUP(C154,Accounts!$A$10:$A$84,Accounts!$B$10:$B$84),"Error!  Invalid Account Number"))</f>
        <v/>
      </c>
      <c r="L154" s="30">
        <f t="shared" si="14"/>
        <v>0</v>
      </c>
      <c r="M154" s="152">
        <f t="shared" si="17"/>
        <v>0</v>
      </c>
      <c r="N154" s="43"/>
      <c r="O154" s="92"/>
      <c r="P154" s="150"/>
      <c r="Q154" s="156">
        <f t="shared" si="19"/>
        <v>0</v>
      </c>
      <c r="R154" s="161">
        <f t="shared" si="16"/>
        <v>0</v>
      </c>
      <c r="S154" s="15">
        <f>SUMIF(Accounts!A$10:A$84,C154,Accounts!A$10:A$84)</f>
        <v>0</v>
      </c>
      <c r="T154" s="15">
        <f t="shared" si="18"/>
        <v>0</v>
      </c>
      <c r="U154" s="15">
        <f t="shared" si="15"/>
        <v>0</v>
      </c>
    </row>
    <row r="155" spans="1:21">
      <c r="A155" s="56"/>
      <c r="B155" s="3"/>
      <c r="C155" s="216"/>
      <c r="D155" s="102"/>
      <c r="E155" s="102"/>
      <c r="F155" s="103"/>
      <c r="G155" s="131"/>
      <c r="H155" s="2"/>
      <c r="I155" s="107">
        <f>IF(F155="",SUMIF(Accounts!$A$10:$A$84,C155,Accounts!$D$10:$D$84),0)</f>
        <v>0</v>
      </c>
      <c r="J155" s="30">
        <f>IF(H155&lt;&gt;"",ROUND(H155*(1-F155-I155),2),IF(SETUP!$C$10&lt;&gt;"Y",0,IF(SUMIF(Accounts!A$10:A$84,C155,Accounts!Q$10:Q$84)=1,0,ROUND((D155-E155)*(1-F155-I155)/SETUP!$C$13,2))))</f>
        <v>0</v>
      </c>
      <c r="K155" s="14" t="str">
        <f>IF(SUM(C155:H155)=0,"",IF(T155=0,LOOKUP(C155,Accounts!$A$10:$A$84,Accounts!$B$10:$B$84),"Error!  Invalid Account Number"))</f>
        <v/>
      </c>
      <c r="L155" s="30">
        <f t="shared" si="14"/>
        <v>0</v>
      </c>
      <c r="M155" s="152">
        <f t="shared" si="17"/>
        <v>0</v>
      </c>
      <c r="N155" s="43"/>
      <c r="O155" s="92"/>
      <c r="P155" s="150"/>
      <c r="Q155" s="156">
        <f t="shared" si="19"/>
        <v>0</v>
      </c>
      <c r="R155" s="161">
        <f t="shared" si="16"/>
        <v>0</v>
      </c>
      <c r="S155" s="15">
        <f>SUMIF(Accounts!A$10:A$84,C155,Accounts!A$10:A$84)</f>
        <v>0</v>
      </c>
      <c r="T155" s="15">
        <f t="shared" si="18"/>
        <v>0</v>
      </c>
      <c r="U155" s="15">
        <f t="shared" si="15"/>
        <v>0</v>
      </c>
    </row>
    <row r="156" spans="1:21">
      <c r="A156" s="56"/>
      <c r="B156" s="3"/>
      <c r="C156" s="216"/>
      <c r="D156" s="102"/>
      <c r="E156" s="102"/>
      <c r="F156" s="103"/>
      <c r="G156" s="131"/>
      <c r="H156" s="2"/>
      <c r="I156" s="107">
        <f>IF(F156="",SUMIF(Accounts!$A$10:$A$84,C156,Accounts!$D$10:$D$84),0)</f>
        <v>0</v>
      </c>
      <c r="J156" s="30">
        <f>IF(H156&lt;&gt;"",ROUND(H156*(1-F156-I156),2),IF(SETUP!$C$10&lt;&gt;"Y",0,IF(SUMIF(Accounts!A$10:A$84,C156,Accounts!Q$10:Q$84)=1,0,ROUND((D156-E156)*(1-F156-I156)/SETUP!$C$13,2))))</f>
        <v>0</v>
      </c>
      <c r="K156" s="14" t="str">
        <f>IF(SUM(C156:H156)=0,"",IF(T156=0,LOOKUP(C156,Accounts!$A$10:$A$84,Accounts!$B$10:$B$84),"Error!  Invalid Account Number"))</f>
        <v/>
      </c>
      <c r="L156" s="30">
        <f t="shared" si="14"/>
        <v>0</v>
      </c>
      <c r="M156" s="152">
        <f t="shared" si="17"/>
        <v>0</v>
      </c>
      <c r="N156" s="43"/>
      <c r="O156" s="92"/>
      <c r="P156" s="150"/>
      <c r="Q156" s="156">
        <f t="shared" si="19"/>
        <v>0</v>
      </c>
      <c r="R156" s="161">
        <f t="shared" si="16"/>
        <v>0</v>
      </c>
      <c r="S156" s="15">
        <f>SUMIF(Accounts!A$10:A$84,C156,Accounts!A$10:A$84)</f>
        <v>0</v>
      </c>
      <c r="T156" s="15">
        <f t="shared" si="18"/>
        <v>0</v>
      </c>
      <c r="U156" s="15">
        <f t="shared" si="15"/>
        <v>0</v>
      </c>
    </row>
    <row r="157" spans="1:21">
      <c r="A157" s="56"/>
      <c r="B157" s="3"/>
      <c r="C157" s="216"/>
      <c r="D157" s="102"/>
      <c r="E157" s="102"/>
      <c r="F157" s="103"/>
      <c r="G157" s="131"/>
      <c r="H157" s="2"/>
      <c r="I157" s="107">
        <f>IF(F157="",SUMIF(Accounts!$A$10:$A$84,C157,Accounts!$D$10:$D$84),0)</f>
        <v>0</v>
      </c>
      <c r="J157" s="30">
        <f>IF(H157&lt;&gt;"",ROUND(H157*(1-F157-I157),2),IF(SETUP!$C$10&lt;&gt;"Y",0,IF(SUMIF(Accounts!A$10:A$84,C157,Accounts!Q$10:Q$84)=1,0,ROUND((D157-E157)*(1-F157-I157)/SETUP!$C$13,2))))</f>
        <v>0</v>
      </c>
      <c r="K157" s="14" t="str">
        <f>IF(SUM(C157:H157)=0,"",IF(T157=0,LOOKUP(C157,Accounts!$A$10:$A$84,Accounts!$B$10:$B$84),"Error!  Invalid Account Number"))</f>
        <v/>
      </c>
      <c r="L157" s="30">
        <f t="shared" si="14"/>
        <v>0</v>
      </c>
      <c r="M157" s="152">
        <f t="shared" si="17"/>
        <v>0</v>
      </c>
      <c r="N157" s="43"/>
      <c r="O157" s="92"/>
      <c r="P157" s="150"/>
      <c r="Q157" s="156">
        <f t="shared" si="19"/>
        <v>0</v>
      </c>
      <c r="R157" s="161">
        <f t="shared" si="16"/>
        <v>0</v>
      </c>
      <c r="S157" s="15">
        <f>SUMIF(Accounts!A$10:A$84,C157,Accounts!A$10:A$84)</f>
        <v>0</v>
      </c>
      <c r="T157" s="15">
        <f t="shared" si="18"/>
        <v>0</v>
      </c>
      <c r="U157" s="15">
        <f t="shared" si="15"/>
        <v>0</v>
      </c>
    </row>
    <row r="158" spans="1:21">
      <c r="A158" s="56"/>
      <c r="B158" s="3"/>
      <c r="C158" s="216"/>
      <c r="D158" s="102"/>
      <c r="E158" s="102"/>
      <c r="F158" s="103"/>
      <c r="G158" s="131"/>
      <c r="H158" s="2"/>
      <c r="I158" s="107">
        <f>IF(F158="",SUMIF(Accounts!$A$10:$A$84,C158,Accounts!$D$10:$D$84),0)</f>
        <v>0</v>
      </c>
      <c r="J158" s="30">
        <f>IF(H158&lt;&gt;"",ROUND(H158*(1-F158-I158),2),IF(SETUP!$C$10&lt;&gt;"Y",0,IF(SUMIF(Accounts!A$10:A$84,C158,Accounts!Q$10:Q$84)=1,0,ROUND((D158-E158)*(1-F158-I158)/SETUP!$C$13,2))))</f>
        <v>0</v>
      </c>
      <c r="K158" s="14" t="str">
        <f>IF(SUM(C158:H158)=0,"",IF(T158=0,LOOKUP(C158,Accounts!$A$10:$A$84,Accounts!$B$10:$B$84),"Error!  Invalid Account Number"))</f>
        <v/>
      </c>
      <c r="L158" s="30">
        <f t="shared" si="14"/>
        <v>0</v>
      </c>
      <c r="M158" s="152">
        <f t="shared" si="17"/>
        <v>0</v>
      </c>
      <c r="N158" s="43"/>
      <c r="O158" s="92"/>
      <c r="P158" s="150"/>
      <c r="Q158" s="156">
        <f t="shared" si="19"/>
        <v>0</v>
      </c>
      <c r="R158" s="161">
        <f t="shared" si="16"/>
        <v>0</v>
      </c>
      <c r="S158" s="15">
        <f>SUMIF(Accounts!A$10:A$84,C158,Accounts!A$10:A$84)</f>
        <v>0</v>
      </c>
      <c r="T158" s="15">
        <f t="shared" si="18"/>
        <v>0</v>
      </c>
      <c r="U158" s="15">
        <f t="shared" si="15"/>
        <v>0</v>
      </c>
    </row>
    <row r="159" spans="1:21">
      <c r="A159" s="56"/>
      <c r="B159" s="3"/>
      <c r="C159" s="216"/>
      <c r="D159" s="102"/>
      <c r="E159" s="102"/>
      <c r="F159" s="103"/>
      <c r="G159" s="131"/>
      <c r="H159" s="2"/>
      <c r="I159" s="107">
        <f>IF(F159="",SUMIF(Accounts!$A$10:$A$84,C159,Accounts!$D$10:$D$84),0)</f>
        <v>0</v>
      </c>
      <c r="J159" s="30">
        <f>IF(H159&lt;&gt;"",ROUND(H159*(1-F159-I159),2),IF(SETUP!$C$10&lt;&gt;"Y",0,IF(SUMIF(Accounts!A$10:A$84,C159,Accounts!Q$10:Q$84)=1,0,ROUND((D159-E159)*(1-F159-I159)/SETUP!$C$13,2))))</f>
        <v>0</v>
      </c>
      <c r="K159" s="14" t="str">
        <f>IF(SUM(C159:H159)=0,"",IF(T159=0,LOOKUP(C159,Accounts!$A$10:$A$84,Accounts!$B$10:$B$84),"Error!  Invalid Account Number"))</f>
        <v/>
      </c>
      <c r="L159" s="30">
        <f t="shared" si="14"/>
        <v>0</v>
      </c>
      <c r="M159" s="152">
        <f t="shared" si="17"/>
        <v>0</v>
      </c>
      <c r="N159" s="43"/>
      <c r="O159" s="92"/>
      <c r="P159" s="150"/>
      <c r="Q159" s="156">
        <f t="shared" si="19"/>
        <v>0</v>
      </c>
      <c r="R159" s="161">
        <f t="shared" si="16"/>
        <v>0</v>
      </c>
      <c r="S159" s="15">
        <f>SUMIF(Accounts!A$10:A$84,C159,Accounts!A$10:A$84)</f>
        <v>0</v>
      </c>
      <c r="T159" s="15">
        <f t="shared" si="18"/>
        <v>0</v>
      </c>
      <c r="U159" s="15">
        <f t="shared" si="15"/>
        <v>0</v>
      </c>
    </row>
    <row r="160" spans="1:21">
      <c r="A160" s="56"/>
      <c r="B160" s="3"/>
      <c r="C160" s="216"/>
      <c r="D160" s="102"/>
      <c r="E160" s="102"/>
      <c r="F160" s="103"/>
      <c r="G160" s="131"/>
      <c r="H160" s="2"/>
      <c r="I160" s="107">
        <f>IF(F160="",SUMIF(Accounts!$A$10:$A$84,C160,Accounts!$D$10:$D$84),0)</f>
        <v>0</v>
      </c>
      <c r="J160" s="30">
        <f>IF(H160&lt;&gt;"",ROUND(H160*(1-F160-I160),2),IF(SETUP!$C$10&lt;&gt;"Y",0,IF(SUMIF(Accounts!A$10:A$84,C160,Accounts!Q$10:Q$84)=1,0,ROUND((D160-E160)*(1-F160-I160)/SETUP!$C$13,2))))</f>
        <v>0</v>
      </c>
      <c r="K160" s="14" t="str">
        <f>IF(SUM(C160:H160)=0,"",IF(T160=0,LOOKUP(C160,Accounts!$A$10:$A$84,Accounts!$B$10:$B$84),"Error!  Invalid Account Number"))</f>
        <v/>
      </c>
      <c r="L160" s="30">
        <f t="shared" si="14"/>
        <v>0</v>
      </c>
      <c r="M160" s="152">
        <f t="shared" si="17"/>
        <v>0</v>
      </c>
      <c r="N160" s="43"/>
      <c r="O160" s="92"/>
      <c r="P160" s="150"/>
      <c r="Q160" s="156">
        <f t="shared" si="19"/>
        <v>0</v>
      </c>
      <c r="R160" s="161">
        <f t="shared" si="16"/>
        <v>0</v>
      </c>
      <c r="S160" s="15">
        <f>SUMIF(Accounts!A$10:A$84,C160,Accounts!A$10:A$84)</f>
        <v>0</v>
      </c>
      <c r="T160" s="15">
        <f t="shared" si="18"/>
        <v>0</v>
      </c>
      <c r="U160" s="15">
        <f t="shared" si="15"/>
        <v>0</v>
      </c>
    </row>
    <row r="161" spans="1:21">
      <c r="A161" s="56"/>
      <c r="B161" s="3"/>
      <c r="C161" s="216"/>
      <c r="D161" s="102"/>
      <c r="E161" s="102"/>
      <c r="F161" s="103"/>
      <c r="G161" s="131"/>
      <c r="H161" s="2"/>
      <c r="I161" s="107">
        <f>IF(F161="",SUMIF(Accounts!$A$10:$A$84,C161,Accounts!$D$10:$D$84),0)</f>
        <v>0</v>
      </c>
      <c r="J161" s="30">
        <f>IF(H161&lt;&gt;"",ROUND(H161*(1-F161-I161),2),IF(SETUP!$C$10&lt;&gt;"Y",0,IF(SUMIF(Accounts!A$10:A$84,C161,Accounts!Q$10:Q$84)=1,0,ROUND((D161-E161)*(1-F161-I161)/SETUP!$C$13,2))))</f>
        <v>0</v>
      </c>
      <c r="K161" s="14" t="str">
        <f>IF(SUM(C161:H161)=0,"",IF(T161=0,LOOKUP(C161,Accounts!$A$10:$A$84,Accounts!$B$10:$B$84),"Error!  Invalid Account Number"))</f>
        <v/>
      </c>
      <c r="L161" s="30">
        <f t="shared" si="14"/>
        <v>0</v>
      </c>
      <c r="M161" s="152">
        <f t="shared" si="17"/>
        <v>0</v>
      </c>
      <c r="N161" s="43"/>
      <c r="O161" s="92"/>
      <c r="P161" s="150"/>
      <c r="Q161" s="156">
        <f t="shared" si="19"/>
        <v>0</v>
      </c>
      <c r="R161" s="161">
        <f t="shared" si="16"/>
        <v>0</v>
      </c>
      <c r="S161" s="15">
        <f>SUMIF(Accounts!A$10:A$84,C161,Accounts!A$10:A$84)</f>
        <v>0</v>
      </c>
      <c r="T161" s="15">
        <f t="shared" si="18"/>
        <v>0</v>
      </c>
      <c r="U161" s="15">
        <f t="shared" si="15"/>
        <v>0</v>
      </c>
    </row>
    <row r="162" spans="1:21">
      <c r="A162" s="56"/>
      <c r="B162" s="3"/>
      <c r="C162" s="216"/>
      <c r="D162" s="102"/>
      <c r="E162" s="102"/>
      <c r="F162" s="103"/>
      <c r="G162" s="131"/>
      <c r="H162" s="2"/>
      <c r="I162" s="107">
        <f>IF(F162="",SUMIF(Accounts!$A$10:$A$84,C162,Accounts!$D$10:$D$84),0)</f>
        <v>0</v>
      </c>
      <c r="J162" s="30">
        <f>IF(H162&lt;&gt;"",ROUND(H162*(1-F162-I162),2),IF(SETUP!$C$10&lt;&gt;"Y",0,IF(SUMIF(Accounts!A$10:A$84,C162,Accounts!Q$10:Q$84)=1,0,ROUND((D162-E162)*(1-F162-I162)/SETUP!$C$13,2))))</f>
        <v>0</v>
      </c>
      <c r="K162" s="14" t="str">
        <f>IF(SUM(C162:H162)=0,"",IF(T162=0,LOOKUP(C162,Accounts!$A$10:$A$84,Accounts!$B$10:$B$84),"Error!  Invalid Account Number"))</f>
        <v/>
      </c>
      <c r="L162" s="30">
        <f t="shared" si="14"/>
        <v>0</v>
      </c>
      <c r="M162" s="152">
        <f t="shared" si="17"/>
        <v>0</v>
      </c>
      <c r="N162" s="43"/>
      <c r="O162" s="92"/>
      <c r="P162" s="150"/>
      <c r="Q162" s="156">
        <f t="shared" si="19"/>
        <v>0</v>
      </c>
      <c r="R162" s="161">
        <f t="shared" si="16"/>
        <v>0</v>
      </c>
      <c r="S162" s="15">
        <f>SUMIF(Accounts!A$10:A$84,C162,Accounts!A$10:A$84)</f>
        <v>0</v>
      </c>
      <c r="T162" s="15">
        <f t="shared" si="18"/>
        <v>0</v>
      </c>
      <c r="U162" s="15">
        <f t="shared" si="15"/>
        <v>0</v>
      </c>
    </row>
    <row r="163" spans="1:21">
      <c r="A163" s="56"/>
      <c r="B163" s="3"/>
      <c r="C163" s="216"/>
      <c r="D163" s="102"/>
      <c r="E163" s="102"/>
      <c r="F163" s="103"/>
      <c r="G163" s="131"/>
      <c r="H163" s="2"/>
      <c r="I163" s="107">
        <f>IF(F163="",SUMIF(Accounts!$A$10:$A$84,C163,Accounts!$D$10:$D$84),0)</f>
        <v>0</v>
      </c>
      <c r="J163" s="30">
        <f>IF(H163&lt;&gt;"",ROUND(H163*(1-F163-I163),2),IF(SETUP!$C$10&lt;&gt;"Y",0,IF(SUMIF(Accounts!A$10:A$84,C163,Accounts!Q$10:Q$84)=1,0,ROUND((D163-E163)*(1-F163-I163)/SETUP!$C$13,2))))</f>
        <v>0</v>
      </c>
      <c r="K163" s="14" t="str">
        <f>IF(SUM(C163:H163)=0,"",IF(T163=0,LOOKUP(C163,Accounts!$A$10:$A$84,Accounts!$B$10:$B$84),"Error!  Invalid Account Number"))</f>
        <v/>
      </c>
      <c r="L163" s="30">
        <f t="shared" si="14"/>
        <v>0</v>
      </c>
      <c r="M163" s="152">
        <f t="shared" si="17"/>
        <v>0</v>
      </c>
      <c r="N163" s="43"/>
      <c r="O163" s="92"/>
      <c r="P163" s="150"/>
      <c r="Q163" s="156">
        <f t="shared" si="19"/>
        <v>0</v>
      </c>
      <c r="R163" s="161">
        <f t="shared" si="16"/>
        <v>0</v>
      </c>
      <c r="S163" s="15">
        <f>SUMIF(Accounts!A$10:A$84,C163,Accounts!A$10:A$84)</f>
        <v>0</v>
      </c>
      <c r="T163" s="15">
        <f t="shared" si="18"/>
        <v>0</v>
      </c>
      <c r="U163" s="15">
        <f t="shared" si="15"/>
        <v>0</v>
      </c>
    </row>
    <row r="164" spans="1:21">
      <c r="A164" s="56"/>
      <c r="B164" s="3"/>
      <c r="C164" s="216"/>
      <c r="D164" s="102"/>
      <c r="E164" s="102"/>
      <c r="F164" s="103"/>
      <c r="G164" s="131"/>
      <c r="H164" s="2"/>
      <c r="I164" s="107">
        <f>IF(F164="",SUMIF(Accounts!$A$10:$A$84,C164,Accounts!$D$10:$D$84),0)</f>
        <v>0</v>
      </c>
      <c r="J164" s="30">
        <f>IF(H164&lt;&gt;"",ROUND(H164*(1-F164-I164),2),IF(SETUP!$C$10&lt;&gt;"Y",0,IF(SUMIF(Accounts!A$10:A$84,C164,Accounts!Q$10:Q$84)=1,0,ROUND((D164-E164)*(1-F164-I164)/SETUP!$C$13,2))))</f>
        <v>0</v>
      </c>
      <c r="K164" s="14" t="str">
        <f>IF(SUM(C164:H164)=0,"",IF(T164=0,LOOKUP(C164,Accounts!$A$10:$A$84,Accounts!$B$10:$B$84),"Error!  Invalid Account Number"))</f>
        <v/>
      </c>
      <c r="L164" s="30">
        <f t="shared" si="14"/>
        <v>0</v>
      </c>
      <c r="M164" s="152">
        <f t="shared" si="17"/>
        <v>0</v>
      </c>
      <c r="N164" s="43"/>
      <c r="O164" s="92"/>
      <c r="P164" s="150"/>
      <c r="Q164" s="156">
        <f t="shared" si="19"/>
        <v>0</v>
      </c>
      <c r="R164" s="161">
        <f t="shared" si="16"/>
        <v>0</v>
      </c>
      <c r="S164" s="15">
        <f>SUMIF(Accounts!A$10:A$84,C164,Accounts!A$10:A$84)</f>
        <v>0</v>
      </c>
      <c r="T164" s="15">
        <f t="shared" si="18"/>
        <v>0</v>
      </c>
      <c r="U164" s="15">
        <f t="shared" si="15"/>
        <v>0</v>
      </c>
    </row>
    <row r="165" spans="1:21">
      <c r="A165" s="56"/>
      <c r="B165" s="3"/>
      <c r="C165" s="216"/>
      <c r="D165" s="102"/>
      <c r="E165" s="102"/>
      <c r="F165" s="103"/>
      <c r="G165" s="131"/>
      <c r="H165" s="2"/>
      <c r="I165" s="107">
        <f>IF(F165="",SUMIF(Accounts!$A$10:$A$84,C165,Accounts!$D$10:$D$84),0)</f>
        <v>0</v>
      </c>
      <c r="J165" s="30">
        <f>IF(H165&lt;&gt;"",ROUND(H165*(1-F165-I165),2),IF(SETUP!$C$10&lt;&gt;"Y",0,IF(SUMIF(Accounts!A$10:A$84,C165,Accounts!Q$10:Q$84)=1,0,ROUND((D165-E165)*(1-F165-I165)/SETUP!$C$13,2))))</f>
        <v>0</v>
      </c>
      <c r="K165" s="14" t="str">
        <f>IF(SUM(C165:H165)=0,"",IF(T165=0,LOOKUP(C165,Accounts!$A$10:$A$84,Accounts!$B$10:$B$84),"Error!  Invalid Account Number"))</f>
        <v/>
      </c>
      <c r="L165" s="30">
        <f t="shared" si="14"/>
        <v>0</v>
      </c>
      <c r="M165" s="152">
        <f t="shared" si="17"/>
        <v>0</v>
      </c>
      <c r="N165" s="43"/>
      <c r="O165" s="92"/>
      <c r="P165" s="150"/>
      <c r="Q165" s="156">
        <f t="shared" si="19"/>
        <v>0</v>
      </c>
      <c r="R165" s="161">
        <f t="shared" si="16"/>
        <v>0</v>
      </c>
      <c r="S165" s="15">
        <f>SUMIF(Accounts!A$10:A$84,C165,Accounts!A$10:A$84)</f>
        <v>0</v>
      </c>
      <c r="T165" s="15">
        <f t="shared" si="18"/>
        <v>0</v>
      </c>
      <c r="U165" s="15">
        <f t="shared" si="15"/>
        <v>0</v>
      </c>
    </row>
    <row r="166" spans="1:21">
      <c r="A166" s="56"/>
      <c r="B166" s="3"/>
      <c r="C166" s="216"/>
      <c r="D166" s="102"/>
      <c r="E166" s="102"/>
      <c r="F166" s="103"/>
      <c r="G166" s="131"/>
      <c r="H166" s="2"/>
      <c r="I166" s="107">
        <f>IF(F166="",SUMIF(Accounts!$A$10:$A$84,C166,Accounts!$D$10:$D$84),0)</f>
        <v>0</v>
      </c>
      <c r="J166" s="30">
        <f>IF(H166&lt;&gt;"",ROUND(H166*(1-F166-I166),2),IF(SETUP!$C$10&lt;&gt;"Y",0,IF(SUMIF(Accounts!A$10:A$84,C166,Accounts!Q$10:Q$84)=1,0,ROUND((D166-E166)*(1-F166-I166)/SETUP!$C$13,2))))</f>
        <v>0</v>
      </c>
      <c r="K166" s="14" t="str">
        <f>IF(SUM(C166:H166)=0,"",IF(T166=0,LOOKUP(C166,Accounts!$A$10:$A$84,Accounts!$B$10:$B$84),"Error!  Invalid Account Number"))</f>
        <v/>
      </c>
      <c r="L166" s="30">
        <f t="shared" si="14"/>
        <v>0</v>
      </c>
      <c r="M166" s="152">
        <f t="shared" si="17"/>
        <v>0</v>
      </c>
      <c r="N166" s="43"/>
      <c r="O166" s="92"/>
      <c r="P166" s="150"/>
      <c r="Q166" s="156">
        <f t="shared" si="19"/>
        <v>0</v>
      </c>
      <c r="R166" s="161">
        <f t="shared" si="16"/>
        <v>0</v>
      </c>
      <c r="S166" s="15">
        <f>SUMIF(Accounts!A$10:A$84,C166,Accounts!A$10:A$84)</f>
        <v>0</v>
      </c>
      <c r="T166" s="15">
        <f t="shared" si="18"/>
        <v>0</v>
      </c>
      <c r="U166" s="15">
        <f t="shared" si="15"/>
        <v>0</v>
      </c>
    </row>
    <row r="167" spans="1:21">
      <c r="A167" s="56"/>
      <c r="B167" s="3"/>
      <c r="C167" s="216"/>
      <c r="D167" s="102"/>
      <c r="E167" s="102"/>
      <c r="F167" s="103"/>
      <c r="G167" s="131"/>
      <c r="H167" s="2"/>
      <c r="I167" s="107">
        <f>IF(F167="",SUMIF(Accounts!$A$10:$A$84,C167,Accounts!$D$10:$D$84),0)</f>
        <v>0</v>
      </c>
      <c r="J167" s="30">
        <f>IF(H167&lt;&gt;"",ROUND(H167*(1-F167-I167),2),IF(SETUP!$C$10&lt;&gt;"Y",0,IF(SUMIF(Accounts!A$10:A$84,C167,Accounts!Q$10:Q$84)=1,0,ROUND((D167-E167)*(1-F167-I167)/SETUP!$C$13,2))))</f>
        <v>0</v>
      </c>
      <c r="K167" s="14" t="str">
        <f>IF(SUM(C167:H167)=0,"",IF(T167=0,LOOKUP(C167,Accounts!$A$10:$A$84,Accounts!$B$10:$B$84),"Error!  Invalid Account Number"))</f>
        <v/>
      </c>
      <c r="L167" s="30">
        <f t="shared" si="14"/>
        <v>0</v>
      </c>
      <c r="M167" s="152">
        <f t="shared" si="17"/>
        <v>0</v>
      </c>
      <c r="N167" s="43"/>
      <c r="O167" s="92"/>
      <c r="P167" s="150"/>
      <c r="Q167" s="156">
        <f t="shared" si="19"/>
        <v>0</v>
      </c>
      <c r="R167" s="161">
        <f t="shared" si="16"/>
        <v>0</v>
      </c>
      <c r="S167" s="15">
        <f>SUMIF(Accounts!A$10:A$84,C167,Accounts!A$10:A$84)</f>
        <v>0</v>
      </c>
      <c r="T167" s="15">
        <f t="shared" si="18"/>
        <v>0</v>
      </c>
      <c r="U167" s="15">
        <f t="shared" si="15"/>
        <v>0</v>
      </c>
    </row>
    <row r="168" spans="1:21">
      <c r="A168" s="56"/>
      <c r="B168" s="3"/>
      <c r="C168" s="216"/>
      <c r="D168" s="102"/>
      <c r="E168" s="102"/>
      <c r="F168" s="103"/>
      <c r="G168" s="131"/>
      <c r="H168" s="2"/>
      <c r="I168" s="107">
        <f>IF(F168="",SUMIF(Accounts!$A$10:$A$84,C168,Accounts!$D$10:$D$84),0)</f>
        <v>0</v>
      </c>
      <c r="J168" s="30">
        <f>IF(H168&lt;&gt;"",ROUND(H168*(1-F168-I168),2),IF(SETUP!$C$10&lt;&gt;"Y",0,IF(SUMIF(Accounts!A$10:A$84,C168,Accounts!Q$10:Q$84)=1,0,ROUND((D168-E168)*(1-F168-I168)/SETUP!$C$13,2))))</f>
        <v>0</v>
      </c>
      <c r="K168" s="14" t="str">
        <f>IF(SUM(C168:H168)=0,"",IF(T168=0,LOOKUP(C168,Accounts!$A$10:$A$84,Accounts!$B$10:$B$84),"Error!  Invalid Account Number"))</f>
        <v/>
      </c>
      <c r="L168" s="30">
        <f t="shared" si="14"/>
        <v>0</v>
      </c>
      <c r="M168" s="152">
        <f t="shared" si="17"/>
        <v>0</v>
      </c>
      <c r="N168" s="43"/>
      <c r="O168" s="92"/>
      <c r="P168" s="150"/>
      <c r="Q168" s="156">
        <f t="shared" si="19"/>
        <v>0</v>
      </c>
      <c r="R168" s="161">
        <f t="shared" si="16"/>
        <v>0</v>
      </c>
      <c r="S168" s="15">
        <f>SUMIF(Accounts!A$10:A$84,C168,Accounts!A$10:A$84)</f>
        <v>0</v>
      </c>
      <c r="T168" s="15">
        <f t="shared" si="18"/>
        <v>0</v>
      </c>
      <c r="U168" s="15">
        <f t="shared" si="15"/>
        <v>0</v>
      </c>
    </row>
    <row r="169" spans="1:21">
      <c r="A169" s="56"/>
      <c r="B169" s="3"/>
      <c r="C169" s="216"/>
      <c r="D169" s="102"/>
      <c r="E169" s="102"/>
      <c r="F169" s="103"/>
      <c r="G169" s="131"/>
      <c r="H169" s="2"/>
      <c r="I169" s="107">
        <f>IF(F169="",SUMIF(Accounts!$A$10:$A$84,C169,Accounts!$D$10:$D$84),0)</f>
        <v>0</v>
      </c>
      <c r="J169" s="30">
        <f>IF(H169&lt;&gt;"",ROUND(H169*(1-F169-I169),2),IF(SETUP!$C$10&lt;&gt;"Y",0,IF(SUMIF(Accounts!A$10:A$84,C169,Accounts!Q$10:Q$84)=1,0,ROUND((D169-E169)*(1-F169-I169)/SETUP!$C$13,2))))</f>
        <v>0</v>
      </c>
      <c r="K169" s="14" t="str">
        <f>IF(SUM(C169:H169)=0,"",IF(T169=0,LOOKUP(C169,Accounts!$A$10:$A$84,Accounts!$B$10:$B$84),"Error!  Invalid Account Number"))</f>
        <v/>
      </c>
      <c r="L169" s="30">
        <f t="shared" si="14"/>
        <v>0</v>
      </c>
      <c r="M169" s="152">
        <f t="shared" si="17"/>
        <v>0</v>
      </c>
      <c r="N169" s="43"/>
      <c r="O169" s="92"/>
      <c r="P169" s="150"/>
      <c r="Q169" s="156">
        <f t="shared" si="19"/>
        <v>0</v>
      </c>
      <c r="R169" s="161">
        <f t="shared" si="16"/>
        <v>0</v>
      </c>
      <c r="S169" s="15">
        <f>SUMIF(Accounts!A$10:A$84,C169,Accounts!A$10:A$84)</f>
        <v>0</v>
      </c>
      <c r="T169" s="15">
        <f t="shared" si="18"/>
        <v>0</v>
      </c>
      <c r="U169" s="15">
        <f t="shared" si="15"/>
        <v>0</v>
      </c>
    </row>
    <row r="170" spans="1:21">
      <c r="A170" s="56"/>
      <c r="B170" s="3"/>
      <c r="C170" s="216"/>
      <c r="D170" s="102"/>
      <c r="E170" s="102"/>
      <c r="F170" s="103"/>
      <c r="G170" s="131"/>
      <c r="H170" s="2"/>
      <c r="I170" s="107">
        <f>IF(F170="",SUMIF(Accounts!$A$10:$A$84,C170,Accounts!$D$10:$D$84),0)</f>
        <v>0</v>
      </c>
      <c r="J170" s="30">
        <f>IF(H170&lt;&gt;"",ROUND(H170*(1-F170-I170),2),IF(SETUP!$C$10&lt;&gt;"Y",0,IF(SUMIF(Accounts!A$10:A$84,C170,Accounts!Q$10:Q$84)=1,0,ROUND((D170-E170)*(1-F170-I170)/SETUP!$C$13,2))))</f>
        <v>0</v>
      </c>
      <c r="K170" s="14" t="str">
        <f>IF(SUM(C170:H170)=0,"",IF(T170=0,LOOKUP(C170,Accounts!$A$10:$A$84,Accounts!$B$10:$B$84),"Error!  Invalid Account Number"))</f>
        <v/>
      </c>
      <c r="L170" s="30">
        <f t="shared" si="14"/>
        <v>0</v>
      </c>
      <c r="M170" s="152">
        <f t="shared" si="17"/>
        <v>0</v>
      </c>
      <c r="N170" s="43"/>
      <c r="O170" s="92"/>
      <c r="P170" s="150"/>
      <c r="Q170" s="156">
        <f t="shared" si="19"/>
        <v>0</v>
      </c>
      <c r="R170" s="161">
        <f t="shared" si="16"/>
        <v>0</v>
      </c>
      <c r="S170" s="15">
        <f>SUMIF(Accounts!A$10:A$84,C170,Accounts!A$10:A$84)</f>
        <v>0</v>
      </c>
      <c r="T170" s="15">
        <f t="shared" si="18"/>
        <v>0</v>
      </c>
      <c r="U170" s="15">
        <f t="shared" si="15"/>
        <v>0</v>
      </c>
    </row>
    <row r="171" spans="1:21">
      <c r="A171" s="56"/>
      <c r="B171" s="3"/>
      <c r="C171" s="216"/>
      <c r="D171" s="102"/>
      <c r="E171" s="102"/>
      <c r="F171" s="103"/>
      <c r="G171" s="131"/>
      <c r="H171" s="2"/>
      <c r="I171" s="107">
        <f>IF(F171="",SUMIF(Accounts!$A$10:$A$84,C171,Accounts!$D$10:$D$84),0)</f>
        <v>0</v>
      </c>
      <c r="J171" s="30">
        <f>IF(H171&lt;&gt;"",ROUND(H171*(1-F171-I171),2),IF(SETUP!$C$10&lt;&gt;"Y",0,IF(SUMIF(Accounts!A$10:A$84,C171,Accounts!Q$10:Q$84)=1,0,ROUND((D171-E171)*(1-F171-I171)/SETUP!$C$13,2))))</f>
        <v>0</v>
      </c>
      <c r="K171" s="14" t="str">
        <f>IF(SUM(C171:H171)=0,"",IF(T171=0,LOOKUP(C171,Accounts!$A$10:$A$84,Accounts!$B$10:$B$84),"Error!  Invalid Account Number"))</f>
        <v/>
      </c>
      <c r="L171" s="30">
        <f t="shared" si="14"/>
        <v>0</v>
      </c>
      <c r="M171" s="152">
        <f t="shared" si="17"/>
        <v>0</v>
      </c>
      <c r="N171" s="43"/>
      <c r="O171" s="92"/>
      <c r="P171" s="150"/>
      <c r="Q171" s="156">
        <f t="shared" si="19"/>
        <v>0</v>
      </c>
      <c r="R171" s="161">
        <f t="shared" si="16"/>
        <v>0</v>
      </c>
      <c r="S171" s="15">
        <f>SUMIF(Accounts!A$10:A$84,C171,Accounts!A$10:A$84)</f>
        <v>0</v>
      </c>
      <c r="T171" s="15">
        <f t="shared" si="18"/>
        <v>0</v>
      </c>
      <c r="U171" s="15">
        <f t="shared" si="15"/>
        <v>0</v>
      </c>
    </row>
    <row r="172" spans="1:21">
      <c r="A172" s="56"/>
      <c r="B172" s="3"/>
      <c r="C172" s="216"/>
      <c r="D172" s="102"/>
      <c r="E172" s="102"/>
      <c r="F172" s="103"/>
      <c r="G172" s="131"/>
      <c r="H172" s="2"/>
      <c r="I172" s="107">
        <f>IF(F172="",SUMIF(Accounts!$A$10:$A$84,C172,Accounts!$D$10:$D$84),0)</f>
        <v>0</v>
      </c>
      <c r="J172" s="30">
        <f>IF(H172&lt;&gt;"",ROUND(H172*(1-F172-I172),2),IF(SETUP!$C$10&lt;&gt;"Y",0,IF(SUMIF(Accounts!A$10:A$84,C172,Accounts!Q$10:Q$84)=1,0,ROUND((D172-E172)*(1-F172-I172)/SETUP!$C$13,2))))</f>
        <v>0</v>
      </c>
      <c r="K172" s="14" t="str">
        <f>IF(SUM(C172:H172)=0,"",IF(T172=0,LOOKUP(C172,Accounts!$A$10:$A$84,Accounts!$B$10:$B$84),"Error!  Invalid Account Number"))</f>
        <v/>
      </c>
      <c r="L172" s="30">
        <f t="shared" si="14"/>
        <v>0</v>
      </c>
      <c r="M172" s="152">
        <f t="shared" si="17"/>
        <v>0</v>
      </c>
      <c r="N172" s="43"/>
      <c r="O172" s="92"/>
      <c r="P172" s="150"/>
      <c r="Q172" s="156">
        <f t="shared" si="19"/>
        <v>0</v>
      </c>
      <c r="R172" s="161">
        <f t="shared" si="16"/>
        <v>0</v>
      </c>
      <c r="S172" s="15">
        <f>SUMIF(Accounts!A$10:A$84,C172,Accounts!A$10:A$84)</f>
        <v>0</v>
      </c>
      <c r="T172" s="15">
        <f t="shared" si="18"/>
        <v>0</v>
      </c>
      <c r="U172" s="15">
        <f t="shared" si="15"/>
        <v>0</v>
      </c>
    </row>
    <row r="173" spans="1:21">
      <c r="A173" s="56"/>
      <c r="B173" s="3"/>
      <c r="C173" s="216"/>
      <c r="D173" s="102"/>
      <c r="E173" s="102"/>
      <c r="F173" s="103"/>
      <c r="G173" s="131"/>
      <c r="H173" s="2"/>
      <c r="I173" s="107">
        <f>IF(F173="",SUMIF(Accounts!$A$10:$A$84,C173,Accounts!$D$10:$D$84),0)</f>
        <v>0</v>
      </c>
      <c r="J173" s="30">
        <f>IF(H173&lt;&gt;"",ROUND(H173*(1-F173-I173),2),IF(SETUP!$C$10&lt;&gt;"Y",0,IF(SUMIF(Accounts!A$10:A$84,C173,Accounts!Q$10:Q$84)=1,0,ROUND((D173-E173)*(1-F173-I173)/SETUP!$C$13,2))))</f>
        <v>0</v>
      </c>
      <c r="K173" s="14" t="str">
        <f>IF(SUM(C173:H173)=0,"",IF(T173=0,LOOKUP(C173,Accounts!$A$10:$A$84,Accounts!$B$10:$B$84),"Error!  Invalid Account Number"))</f>
        <v/>
      </c>
      <c r="L173" s="30">
        <f t="shared" si="14"/>
        <v>0</v>
      </c>
      <c r="M173" s="152">
        <f t="shared" si="17"/>
        <v>0</v>
      </c>
      <c r="N173" s="43"/>
      <c r="O173" s="92"/>
      <c r="P173" s="150"/>
      <c r="Q173" s="156">
        <f t="shared" si="19"/>
        <v>0</v>
      </c>
      <c r="R173" s="161">
        <f t="shared" si="16"/>
        <v>0</v>
      </c>
      <c r="S173" s="15">
        <f>SUMIF(Accounts!A$10:A$84,C173,Accounts!A$10:A$84)</f>
        <v>0</v>
      </c>
      <c r="T173" s="15">
        <f t="shared" si="18"/>
        <v>0</v>
      </c>
      <c r="U173" s="15">
        <f t="shared" si="15"/>
        <v>0</v>
      </c>
    </row>
    <row r="174" spans="1:21">
      <c r="A174" s="56"/>
      <c r="B174" s="3"/>
      <c r="C174" s="216"/>
      <c r="D174" s="102"/>
      <c r="E174" s="102"/>
      <c r="F174" s="103"/>
      <c r="G174" s="131"/>
      <c r="H174" s="2"/>
      <c r="I174" s="107">
        <f>IF(F174="",SUMIF(Accounts!$A$10:$A$84,C174,Accounts!$D$10:$D$84),0)</f>
        <v>0</v>
      </c>
      <c r="J174" s="30">
        <f>IF(H174&lt;&gt;"",ROUND(H174*(1-F174-I174),2),IF(SETUP!$C$10&lt;&gt;"Y",0,IF(SUMIF(Accounts!A$10:A$84,C174,Accounts!Q$10:Q$84)=1,0,ROUND((D174-E174)*(1-F174-I174)/SETUP!$C$13,2))))</f>
        <v>0</v>
      </c>
      <c r="K174" s="14" t="str">
        <f>IF(SUM(C174:H174)=0,"",IF(T174=0,LOOKUP(C174,Accounts!$A$10:$A$84,Accounts!$B$10:$B$84),"Error!  Invalid Account Number"))</f>
        <v/>
      </c>
      <c r="L174" s="30">
        <f t="shared" si="14"/>
        <v>0</v>
      </c>
      <c r="M174" s="152">
        <f t="shared" si="17"/>
        <v>0</v>
      </c>
      <c r="N174" s="43"/>
      <c r="O174" s="92"/>
      <c r="P174" s="150"/>
      <c r="Q174" s="156">
        <f t="shared" si="19"/>
        <v>0</v>
      </c>
      <c r="R174" s="161">
        <f t="shared" si="16"/>
        <v>0</v>
      </c>
      <c r="S174" s="15">
        <f>SUMIF(Accounts!A$10:A$84,C174,Accounts!A$10:A$84)</f>
        <v>0</v>
      </c>
      <c r="T174" s="15">
        <f t="shared" si="18"/>
        <v>0</v>
      </c>
      <c r="U174" s="15">
        <f t="shared" si="15"/>
        <v>0</v>
      </c>
    </row>
    <row r="175" spans="1:21">
      <c r="A175" s="56"/>
      <c r="B175" s="3"/>
      <c r="C175" s="216"/>
      <c r="D175" s="102"/>
      <c r="E175" s="102"/>
      <c r="F175" s="103"/>
      <c r="G175" s="131"/>
      <c r="H175" s="2"/>
      <c r="I175" s="107">
        <f>IF(F175="",SUMIF(Accounts!$A$10:$A$84,C175,Accounts!$D$10:$D$84),0)</f>
        <v>0</v>
      </c>
      <c r="J175" s="30">
        <f>IF(H175&lt;&gt;"",ROUND(H175*(1-F175-I175),2),IF(SETUP!$C$10&lt;&gt;"Y",0,IF(SUMIF(Accounts!A$10:A$84,C175,Accounts!Q$10:Q$84)=1,0,ROUND((D175-E175)*(1-F175-I175)/SETUP!$C$13,2))))</f>
        <v>0</v>
      </c>
      <c r="K175" s="14" t="str">
        <f>IF(SUM(C175:H175)=0,"",IF(T175=0,LOOKUP(C175,Accounts!$A$10:$A$84,Accounts!$B$10:$B$84),"Error!  Invalid Account Number"))</f>
        <v/>
      </c>
      <c r="L175" s="30">
        <f t="shared" si="14"/>
        <v>0</v>
      </c>
      <c r="M175" s="152">
        <f t="shared" si="17"/>
        <v>0</v>
      </c>
      <c r="N175" s="43"/>
      <c r="O175" s="92"/>
      <c r="P175" s="150"/>
      <c r="Q175" s="156">
        <f t="shared" si="19"/>
        <v>0</v>
      </c>
      <c r="R175" s="161">
        <f t="shared" si="16"/>
        <v>0</v>
      </c>
      <c r="S175" s="15">
        <f>SUMIF(Accounts!A$10:A$84,C175,Accounts!A$10:A$84)</f>
        <v>0</v>
      </c>
      <c r="T175" s="15">
        <f t="shared" si="18"/>
        <v>0</v>
      </c>
      <c r="U175" s="15">
        <f t="shared" si="15"/>
        <v>0</v>
      </c>
    </row>
    <row r="176" spans="1:21">
      <c r="A176" s="56"/>
      <c r="B176" s="3"/>
      <c r="C176" s="216"/>
      <c r="D176" s="102"/>
      <c r="E176" s="102"/>
      <c r="F176" s="103"/>
      <c r="G176" s="131"/>
      <c r="H176" s="2"/>
      <c r="I176" s="107">
        <f>IF(F176="",SUMIF(Accounts!$A$10:$A$84,C176,Accounts!$D$10:$D$84),0)</f>
        <v>0</v>
      </c>
      <c r="J176" s="30">
        <f>IF(H176&lt;&gt;"",ROUND(H176*(1-F176-I176),2),IF(SETUP!$C$10&lt;&gt;"Y",0,IF(SUMIF(Accounts!A$10:A$84,C176,Accounts!Q$10:Q$84)=1,0,ROUND((D176-E176)*(1-F176-I176)/SETUP!$C$13,2))))</f>
        <v>0</v>
      </c>
      <c r="K176" s="14" t="str">
        <f>IF(SUM(C176:H176)=0,"",IF(T176=0,LOOKUP(C176,Accounts!$A$10:$A$84,Accounts!$B$10:$B$84),"Error!  Invalid Account Number"))</f>
        <v/>
      </c>
      <c r="L176" s="30">
        <f t="shared" si="14"/>
        <v>0</v>
      </c>
      <c r="M176" s="152">
        <f t="shared" si="17"/>
        <v>0</v>
      </c>
      <c r="N176" s="43"/>
      <c r="O176" s="92"/>
      <c r="P176" s="150"/>
      <c r="Q176" s="156">
        <f t="shared" si="19"/>
        <v>0</v>
      </c>
      <c r="R176" s="161">
        <f t="shared" si="16"/>
        <v>0</v>
      </c>
      <c r="S176" s="15">
        <f>SUMIF(Accounts!A$10:A$84,C176,Accounts!A$10:A$84)</f>
        <v>0</v>
      </c>
      <c r="T176" s="15">
        <f t="shared" si="18"/>
        <v>0</v>
      </c>
      <c r="U176" s="15">
        <f t="shared" si="15"/>
        <v>0</v>
      </c>
    </row>
    <row r="177" spans="1:21">
      <c r="A177" s="56"/>
      <c r="B177" s="3"/>
      <c r="C177" s="216"/>
      <c r="D177" s="102"/>
      <c r="E177" s="102"/>
      <c r="F177" s="103"/>
      <c r="G177" s="131"/>
      <c r="H177" s="2"/>
      <c r="I177" s="107">
        <f>IF(F177="",SUMIF(Accounts!$A$10:$A$84,C177,Accounts!$D$10:$D$84),0)</f>
        <v>0</v>
      </c>
      <c r="J177" s="30">
        <f>IF(H177&lt;&gt;"",ROUND(H177*(1-F177-I177),2),IF(SETUP!$C$10&lt;&gt;"Y",0,IF(SUMIF(Accounts!A$10:A$84,C177,Accounts!Q$10:Q$84)=1,0,ROUND((D177-E177)*(1-F177-I177)/SETUP!$C$13,2))))</f>
        <v>0</v>
      </c>
      <c r="K177" s="14" t="str">
        <f>IF(SUM(C177:H177)=0,"",IF(T177=0,LOOKUP(C177,Accounts!$A$10:$A$84,Accounts!$B$10:$B$84),"Error!  Invalid Account Number"))</f>
        <v/>
      </c>
      <c r="L177" s="30">
        <f t="shared" si="14"/>
        <v>0</v>
      </c>
      <c r="M177" s="152">
        <f t="shared" si="17"/>
        <v>0</v>
      </c>
      <c r="N177" s="43"/>
      <c r="O177" s="92"/>
      <c r="P177" s="150"/>
      <c r="Q177" s="156">
        <f t="shared" si="19"/>
        <v>0</v>
      </c>
      <c r="R177" s="161">
        <f t="shared" si="16"/>
        <v>0</v>
      </c>
      <c r="S177" s="15">
        <f>SUMIF(Accounts!A$10:A$84,C177,Accounts!A$10:A$84)</f>
        <v>0</v>
      </c>
      <c r="T177" s="15">
        <f t="shared" si="18"/>
        <v>0</v>
      </c>
      <c r="U177" s="15">
        <f t="shared" si="15"/>
        <v>0</v>
      </c>
    </row>
    <row r="178" spans="1:21">
      <c r="A178" s="56"/>
      <c r="B178" s="3"/>
      <c r="C178" s="216"/>
      <c r="D178" s="102"/>
      <c r="E178" s="102"/>
      <c r="F178" s="103"/>
      <c r="G178" s="131"/>
      <c r="H178" s="2"/>
      <c r="I178" s="107">
        <f>IF(F178="",SUMIF(Accounts!$A$10:$A$84,C178,Accounts!$D$10:$D$84),0)</f>
        <v>0</v>
      </c>
      <c r="J178" s="30">
        <f>IF(H178&lt;&gt;"",ROUND(H178*(1-F178-I178),2),IF(SETUP!$C$10&lt;&gt;"Y",0,IF(SUMIF(Accounts!A$10:A$84,C178,Accounts!Q$10:Q$84)=1,0,ROUND((D178-E178)*(1-F178-I178)/SETUP!$C$13,2))))</f>
        <v>0</v>
      </c>
      <c r="K178" s="14" t="str">
        <f>IF(SUM(C178:H178)=0,"",IF(T178=0,LOOKUP(C178,Accounts!$A$10:$A$84,Accounts!$B$10:$B$84),"Error!  Invalid Account Number"))</f>
        <v/>
      </c>
      <c r="L178" s="30">
        <f t="shared" si="14"/>
        <v>0</v>
      </c>
      <c r="M178" s="152">
        <f t="shared" si="17"/>
        <v>0</v>
      </c>
      <c r="N178" s="43"/>
      <c r="O178" s="92"/>
      <c r="P178" s="150"/>
      <c r="Q178" s="156">
        <f t="shared" si="19"/>
        <v>0</v>
      </c>
      <c r="R178" s="161">
        <f t="shared" si="16"/>
        <v>0</v>
      </c>
      <c r="S178" s="15">
        <f>SUMIF(Accounts!A$10:A$84,C178,Accounts!A$10:A$84)</f>
        <v>0</v>
      </c>
      <c r="T178" s="15">
        <f t="shared" si="18"/>
        <v>0</v>
      </c>
      <c r="U178" s="15">
        <f t="shared" si="15"/>
        <v>0</v>
      </c>
    </row>
    <row r="179" spans="1:21">
      <c r="A179" s="56"/>
      <c r="B179" s="3"/>
      <c r="C179" s="216"/>
      <c r="D179" s="102"/>
      <c r="E179" s="102"/>
      <c r="F179" s="103"/>
      <c r="G179" s="131"/>
      <c r="H179" s="2"/>
      <c r="I179" s="107">
        <f>IF(F179="",SUMIF(Accounts!$A$10:$A$84,C179,Accounts!$D$10:$D$84),0)</f>
        <v>0</v>
      </c>
      <c r="J179" s="30">
        <f>IF(H179&lt;&gt;"",ROUND(H179*(1-F179-I179),2),IF(SETUP!$C$10&lt;&gt;"Y",0,IF(SUMIF(Accounts!A$10:A$84,C179,Accounts!Q$10:Q$84)=1,0,ROUND((D179-E179)*(1-F179-I179)/SETUP!$C$13,2))))</f>
        <v>0</v>
      </c>
      <c r="K179" s="14" t="str">
        <f>IF(SUM(C179:H179)=0,"",IF(T179=0,LOOKUP(C179,Accounts!$A$10:$A$84,Accounts!$B$10:$B$84),"Error!  Invalid Account Number"))</f>
        <v/>
      </c>
      <c r="L179" s="30">
        <f t="shared" si="14"/>
        <v>0</v>
      </c>
      <c r="M179" s="152">
        <f t="shared" si="17"/>
        <v>0</v>
      </c>
      <c r="N179" s="43"/>
      <c r="O179" s="92"/>
      <c r="P179" s="150"/>
      <c r="Q179" s="156">
        <f t="shared" si="19"/>
        <v>0</v>
      </c>
      <c r="R179" s="161">
        <f t="shared" si="16"/>
        <v>0</v>
      </c>
      <c r="S179" s="15">
        <f>SUMIF(Accounts!A$10:A$84,C179,Accounts!A$10:A$84)</f>
        <v>0</v>
      </c>
      <c r="T179" s="15">
        <f t="shared" si="18"/>
        <v>0</v>
      </c>
      <c r="U179" s="15">
        <f t="shared" si="15"/>
        <v>0</v>
      </c>
    </row>
    <row r="180" spans="1:21">
      <c r="A180" s="56"/>
      <c r="B180" s="3"/>
      <c r="C180" s="216"/>
      <c r="D180" s="102"/>
      <c r="E180" s="102"/>
      <c r="F180" s="103"/>
      <c r="G180" s="131"/>
      <c r="H180" s="2"/>
      <c r="I180" s="107">
        <f>IF(F180="",SUMIF(Accounts!$A$10:$A$84,C180,Accounts!$D$10:$D$84),0)</f>
        <v>0</v>
      </c>
      <c r="J180" s="30">
        <f>IF(H180&lt;&gt;"",ROUND(H180*(1-F180-I180),2),IF(SETUP!$C$10&lt;&gt;"Y",0,IF(SUMIF(Accounts!A$10:A$84,C180,Accounts!Q$10:Q$84)=1,0,ROUND((D180-E180)*(1-F180-I180)/SETUP!$C$13,2))))</f>
        <v>0</v>
      </c>
      <c r="K180" s="14" t="str">
        <f>IF(SUM(C180:H180)=0,"",IF(T180=0,LOOKUP(C180,Accounts!$A$10:$A$84,Accounts!$B$10:$B$84),"Error!  Invalid Account Number"))</f>
        <v/>
      </c>
      <c r="L180" s="30">
        <f t="shared" si="14"/>
        <v>0</v>
      </c>
      <c r="M180" s="152">
        <f t="shared" si="17"/>
        <v>0</v>
      </c>
      <c r="N180" s="43"/>
      <c r="O180" s="92"/>
      <c r="P180" s="150"/>
      <c r="Q180" s="156">
        <f t="shared" si="19"/>
        <v>0</v>
      </c>
      <c r="R180" s="161">
        <f t="shared" si="16"/>
        <v>0</v>
      </c>
      <c r="S180" s="15">
        <f>SUMIF(Accounts!A$10:A$84,C180,Accounts!A$10:A$84)</f>
        <v>0</v>
      </c>
      <c r="T180" s="15">
        <f t="shared" si="18"/>
        <v>0</v>
      </c>
      <c r="U180" s="15">
        <f t="shared" si="15"/>
        <v>0</v>
      </c>
    </row>
    <row r="181" spans="1:21">
      <c r="A181" s="56"/>
      <c r="B181" s="3"/>
      <c r="C181" s="216"/>
      <c r="D181" s="102"/>
      <c r="E181" s="102"/>
      <c r="F181" s="103"/>
      <c r="G181" s="131"/>
      <c r="H181" s="2"/>
      <c r="I181" s="107">
        <f>IF(F181="",SUMIF(Accounts!$A$10:$A$84,C181,Accounts!$D$10:$D$84),0)</f>
        <v>0</v>
      </c>
      <c r="J181" s="30">
        <f>IF(H181&lt;&gt;"",ROUND(H181*(1-F181-I181),2),IF(SETUP!$C$10&lt;&gt;"Y",0,IF(SUMIF(Accounts!A$10:A$84,C181,Accounts!Q$10:Q$84)=1,0,ROUND((D181-E181)*(1-F181-I181)/SETUP!$C$13,2))))</f>
        <v>0</v>
      </c>
      <c r="K181" s="14" t="str">
        <f>IF(SUM(C181:H181)=0,"",IF(T181=0,LOOKUP(C181,Accounts!$A$10:$A$84,Accounts!$B$10:$B$84),"Error!  Invalid Account Number"))</f>
        <v/>
      </c>
      <c r="L181" s="30">
        <f t="shared" si="14"/>
        <v>0</v>
      </c>
      <c r="M181" s="152">
        <f t="shared" si="17"/>
        <v>0</v>
      </c>
      <c r="N181" s="43"/>
      <c r="O181" s="92"/>
      <c r="P181" s="150"/>
      <c r="Q181" s="156">
        <f t="shared" si="19"/>
        <v>0</v>
      </c>
      <c r="R181" s="161">
        <f t="shared" si="16"/>
        <v>0</v>
      </c>
      <c r="S181" s="15">
        <f>SUMIF(Accounts!A$10:A$84,C181,Accounts!A$10:A$84)</f>
        <v>0</v>
      </c>
      <c r="T181" s="15">
        <f t="shared" si="18"/>
        <v>0</v>
      </c>
      <c r="U181" s="15">
        <f t="shared" si="15"/>
        <v>0</v>
      </c>
    </row>
    <row r="182" spans="1:21">
      <c r="A182" s="56"/>
      <c r="B182" s="3"/>
      <c r="C182" s="216"/>
      <c r="D182" s="102"/>
      <c r="E182" s="102"/>
      <c r="F182" s="103"/>
      <c r="G182" s="131"/>
      <c r="H182" s="2"/>
      <c r="I182" s="107">
        <f>IF(F182="",SUMIF(Accounts!$A$10:$A$84,C182,Accounts!$D$10:$D$84),0)</f>
        <v>0</v>
      </c>
      <c r="J182" s="30">
        <f>IF(H182&lt;&gt;"",ROUND(H182*(1-F182-I182),2),IF(SETUP!$C$10&lt;&gt;"Y",0,IF(SUMIF(Accounts!A$10:A$84,C182,Accounts!Q$10:Q$84)=1,0,ROUND((D182-E182)*(1-F182-I182)/SETUP!$C$13,2))))</f>
        <v>0</v>
      </c>
      <c r="K182" s="14" t="str">
        <f>IF(SUM(C182:H182)=0,"",IF(T182=0,LOOKUP(C182,Accounts!$A$10:$A$84,Accounts!$B$10:$B$84),"Error!  Invalid Account Number"))</f>
        <v/>
      </c>
      <c r="L182" s="30">
        <f t="shared" si="14"/>
        <v>0</v>
      </c>
      <c r="M182" s="152">
        <f t="shared" si="17"/>
        <v>0</v>
      </c>
      <c r="N182" s="43"/>
      <c r="O182" s="92"/>
      <c r="P182" s="150"/>
      <c r="Q182" s="156">
        <f t="shared" si="19"/>
        <v>0</v>
      </c>
      <c r="R182" s="161">
        <f t="shared" si="16"/>
        <v>0</v>
      </c>
      <c r="S182" s="15">
        <f>SUMIF(Accounts!A$10:A$84,C182,Accounts!A$10:A$84)</f>
        <v>0</v>
      </c>
      <c r="T182" s="15">
        <f t="shared" si="18"/>
        <v>0</v>
      </c>
      <c r="U182" s="15">
        <f t="shared" si="15"/>
        <v>0</v>
      </c>
    </row>
    <row r="183" spans="1:21">
      <c r="A183" s="56"/>
      <c r="B183" s="3"/>
      <c r="C183" s="216"/>
      <c r="D183" s="102"/>
      <c r="E183" s="102"/>
      <c r="F183" s="103"/>
      <c r="G183" s="131"/>
      <c r="H183" s="2"/>
      <c r="I183" s="107">
        <f>IF(F183="",SUMIF(Accounts!$A$10:$A$84,C183,Accounts!$D$10:$D$84),0)</f>
        <v>0</v>
      </c>
      <c r="J183" s="30">
        <f>IF(H183&lt;&gt;"",ROUND(H183*(1-F183-I183),2),IF(SETUP!$C$10&lt;&gt;"Y",0,IF(SUMIF(Accounts!A$10:A$84,C183,Accounts!Q$10:Q$84)=1,0,ROUND((D183-E183)*(1-F183-I183)/SETUP!$C$13,2))))</f>
        <v>0</v>
      </c>
      <c r="K183" s="14" t="str">
        <f>IF(SUM(C183:H183)=0,"",IF(T183=0,LOOKUP(C183,Accounts!$A$10:$A$84,Accounts!$B$10:$B$84),"Error!  Invalid Account Number"))</f>
        <v/>
      </c>
      <c r="L183" s="30">
        <f t="shared" si="14"/>
        <v>0</v>
      </c>
      <c r="M183" s="152">
        <f t="shared" si="17"/>
        <v>0</v>
      </c>
      <c r="N183" s="43"/>
      <c r="O183" s="92"/>
      <c r="P183" s="150"/>
      <c r="Q183" s="156">
        <f t="shared" si="19"/>
        <v>0</v>
      </c>
      <c r="R183" s="161">
        <f t="shared" si="16"/>
        <v>0</v>
      </c>
      <c r="S183" s="15">
        <f>SUMIF(Accounts!A$10:A$84,C183,Accounts!A$10:A$84)</f>
        <v>0</v>
      </c>
      <c r="T183" s="15">
        <f t="shared" si="18"/>
        <v>0</v>
      </c>
      <c r="U183" s="15">
        <f t="shared" si="15"/>
        <v>0</v>
      </c>
    </row>
    <row r="184" spans="1:21">
      <c r="A184" s="56"/>
      <c r="B184" s="3"/>
      <c r="C184" s="216"/>
      <c r="D184" s="102"/>
      <c r="E184" s="102"/>
      <c r="F184" s="103"/>
      <c r="G184" s="131"/>
      <c r="H184" s="2"/>
      <c r="I184" s="107">
        <f>IF(F184="",SUMIF(Accounts!$A$10:$A$84,C184,Accounts!$D$10:$D$84),0)</f>
        <v>0</v>
      </c>
      <c r="J184" s="30">
        <f>IF(H184&lt;&gt;"",ROUND(H184*(1-F184-I184),2),IF(SETUP!$C$10&lt;&gt;"Y",0,IF(SUMIF(Accounts!A$10:A$84,C184,Accounts!Q$10:Q$84)=1,0,ROUND((D184-E184)*(1-F184-I184)/SETUP!$C$13,2))))</f>
        <v>0</v>
      </c>
      <c r="K184" s="14" t="str">
        <f>IF(SUM(C184:H184)=0,"",IF(T184=0,LOOKUP(C184,Accounts!$A$10:$A$84,Accounts!$B$10:$B$84),"Error!  Invalid Account Number"))</f>
        <v/>
      </c>
      <c r="L184" s="30">
        <f t="shared" si="14"/>
        <v>0</v>
      </c>
      <c r="M184" s="152">
        <f t="shared" si="17"/>
        <v>0</v>
      </c>
      <c r="N184" s="43"/>
      <c r="O184" s="92"/>
      <c r="P184" s="150"/>
      <c r="Q184" s="156">
        <f t="shared" si="19"/>
        <v>0</v>
      </c>
      <c r="R184" s="161">
        <f t="shared" si="16"/>
        <v>0</v>
      </c>
      <c r="S184" s="15">
        <f>SUMIF(Accounts!A$10:A$84,C184,Accounts!A$10:A$84)</f>
        <v>0</v>
      </c>
      <c r="T184" s="15">
        <f t="shared" si="18"/>
        <v>0</v>
      </c>
      <c r="U184" s="15">
        <f t="shared" si="15"/>
        <v>0</v>
      </c>
    </row>
    <row r="185" spans="1:21">
      <c r="A185" s="56"/>
      <c r="B185" s="3"/>
      <c r="C185" s="216"/>
      <c r="D185" s="102"/>
      <c r="E185" s="102"/>
      <c r="F185" s="103"/>
      <c r="G185" s="131"/>
      <c r="H185" s="2"/>
      <c r="I185" s="107">
        <f>IF(F185="",SUMIF(Accounts!$A$10:$A$84,C185,Accounts!$D$10:$D$84),0)</f>
        <v>0</v>
      </c>
      <c r="J185" s="30">
        <f>IF(H185&lt;&gt;"",ROUND(H185*(1-F185-I185),2),IF(SETUP!$C$10&lt;&gt;"Y",0,IF(SUMIF(Accounts!A$10:A$84,C185,Accounts!Q$10:Q$84)=1,0,ROUND((D185-E185)*(1-F185-I185)/SETUP!$C$13,2))))</f>
        <v>0</v>
      </c>
      <c r="K185" s="14" t="str">
        <f>IF(SUM(C185:H185)=0,"",IF(T185=0,LOOKUP(C185,Accounts!$A$10:$A$84,Accounts!$B$10:$B$84),"Error!  Invalid Account Number"))</f>
        <v/>
      </c>
      <c r="L185" s="30">
        <f t="shared" si="14"/>
        <v>0</v>
      </c>
      <c r="M185" s="152">
        <f t="shared" si="17"/>
        <v>0</v>
      </c>
      <c r="N185" s="43"/>
      <c r="O185" s="92"/>
      <c r="P185" s="150"/>
      <c r="Q185" s="156">
        <f t="shared" si="19"/>
        <v>0</v>
      </c>
      <c r="R185" s="161">
        <f t="shared" si="16"/>
        <v>0</v>
      </c>
      <c r="S185" s="15">
        <f>SUMIF(Accounts!A$10:A$84,C185,Accounts!A$10:A$84)</f>
        <v>0</v>
      </c>
      <c r="T185" s="15">
        <f t="shared" si="18"/>
        <v>0</v>
      </c>
      <c r="U185" s="15">
        <f t="shared" si="15"/>
        <v>0</v>
      </c>
    </row>
    <row r="186" spans="1:21">
      <c r="A186" s="56"/>
      <c r="B186" s="3"/>
      <c r="C186" s="216"/>
      <c r="D186" s="102"/>
      <c r="E186" s="102"/>
      <c r="F186" s="103"/>
      <c r="G186" s="131"/>
      <c r="H186" s="2"/>
      <c r="I186" s="107">
        <f>IF(F186="",SUMIF(Accounts!$A$10:$A$84,C186,Accounts!$D$10:$D$84),0)</f>
        <v>0</v>
      </c>
      <c r="J186" s="30">
        <f>IF(H186&lt;&gt;"",ROUND(H186*(1-F186-I186),2),IF(SETUP!$C$10&lt;&gt;"Y",0,IF(SUMIF(Accounts!A$10:A$84,C186,Accounts!Q$10:Q$84)=1,0,ROUND((D186-E186)*(1-F186-I186)/SETUP!$C$13,2))))</f>
        <v>0</v>
      </c>
      <c r="K186" s="14" t="str">
        <f>IF(SUM(C186:H186)=0,"",IF(T186=0,LOOKUP(C186,Accounts!$A$10:$A$84,Accounts!$B$10:$B$84),"Error!  Invalid Account Number"))</f>
        <v/>
      </c>
      <c r="L186" s="30">
        <f t="shared" si="14"/>
        <v>0</v>
      </c>
      <c r="M186" s="152">
        <f t="shared" si="17"/>
        <v>0</v>
      </c>
      <c r="N186" s="43"/>
      <c r="O186" s="92"/>
      <c r="P186" s="150"/>
      <c r="Q186" s="156">
        <f t="shared" si="19"/>
        <v>0</v>
      </c>
      <c r="R186" s="161">
        <f t="shared" si="16"/>
        <v>0</v>
      </c>
      <c r="S186" s="15">
        <f>SUMIF(Accounts!A$10:A$84,C186,Accounts!A$10:A$84)</f>
        <v>0</v>
      </c>
      <c r="T186" s="15">
        <f t="shared" si="18"/>
        <v>0</v>
      </c>
      <c r="U186" s="15">
        <f t="shared" si="15"/>
        <v>0</v>
      </c>
    </row>
    <row r="187" spans="1:21">
      <c r="A187" s="56"/>
      <c r="B187" s="3"/>
      <c r="C187" s="216"/>
      <c r="D187" s="102"/>
      <c r="E187" s="102"/>
      <c r="F187" s="103"/>
      <c r="G187" s="131"/>
      <c r="H187" s="2"/>
      <c r="I187" s="107">
        <f>IF(F187="",SUMIF(Accounts!$A$10:$A$84,C187,Accounts!$D$10:$D$84),0)</f>
        <v>0</v>
      </c>
      <c r="J187" s="30">
        <f>IF(H187&lt;&gt;"",ROUND(H187*(1-F187-I187),2),IF(SETUP!$C$10&lt;&gt;"Y",0,IF(SUMIF(Accounts!A$10:A$84,C187,Accounts!Q$10:Q$84)=1,0,ROUND((D187-E187)*(1-F187-I187)/SETUP!$C$13,2))))</f>
        <v>0</v>
      </c>
      <c r="K187" s="14" t="str">
        <f>IF(SUM(C187:H187)=0,"",IF(T187=0,LOOKUP(C187,Accounts!$A$10:$A$84,Accounts!$B$10:$B$84),"Error!  Invalid Account Number"))</f>
        <v/>
      </c>
      <c r="L187" s="30">
        <f t="shared" si="14"/>
        <v>0</v>
      </c>
      <c r="M187" s="152">
        <f t="shared" si="17"/>
        <v>0</v>
      </c>
      <c r="N187" s="43"/>
      <c r="O187" s="92"/>
      <c r="P187" s="150"/>
      <c r="Q187" s="156">
        <f t="shared" si="19"/>
        <v>0</v>
      </c>
      <c r="R187" s="161">
        <f t="shared" si="16"/>
        <v>0</v>
      </c>
      <c r="S187" s="15">
        <f>SUMIF(Accounts!A$10:A$84,C187,Accounts!A$10:A$84)</f>
        <v>0</v>
      </c>
      <c r="T187" s="15">
        <f t="shared" si="18"/>
        <v>0</v>
      </c>
      <c r="U187" s="15">
        <f t="shared" si="15"/>
        <v>0</v>
      </c>
    </row>
    <row r="188" spans="1:21">
      <c r="A188" s="56"/>
      <c r="B188" s="3"/>
      <c r="C188" s="216"/>
      <c r="D188" s="102"/>
      <c r="E188" s="102"/>
      <c r="F188" s="103"/>
      <c r="G188" s="131"/>
      <c r="H188" s="2"/>
      <c r="I188" s="107">
        <f>IF(F188="",SUMIF(Accounts!$A$10:$A$84,C188,Accounts!$D$10:$D$84),0)</f>
        <v>0</v>
      </c>
      <c r="J188" s="30">
        <f>IF(H188&lt;&gt;"",ROUND(H188*(1-F188-I188),2),IF(SETUP!$C$10&lt;&gt;"Y",0,IF(SUMIF(Accounts!A$10:A$84,C188,Accounts!Q$10:Q$84)=1,0,ROUND((D188-E188)*(1-F188-I188)/SETUP!$C$13,2))))</f>
        <v>0</v>
      </c>
      <c r="K188" s="14" t="str">
        <f>IF(SUM(C188:H188)=0,"",IF(T188=0,LOOKUP(C188,Accounts!$A$10:$A$84,Accounts!$B$10:$B$84),"Error!  Invalid Account Number"))</f>
        <v/>
      </c>
      <c r="L188" s="30">
        <f t="shared" si="14"/>
        <v>0</v>
      </c>
      <c r="M188" s="152">
        <f t="shared" si="17"/>
        <v>0</v>
      </c>
      <c r="N188" s="43"/>
      <c r="O188" s="92"/>
      <c r="P188" s="150"/>
      <c r="Q188" s="156">
        <f t="shared" si="19"/>
        <v>0</v>
      </c>
      <c r="R188" s="161">
        <f t="shared" si="16"/>
        <v>0</v>
      </c>
      <c r="S188" s="15">
        <f>SUMIF(Accounts!A$10:A$84,C188,Accounts!A$10:A$84)</f>
        <v>0</v>
      </c>
      <c r="T188" s="15">
        <f t="shared" si="18"/>
        <v>0</v>
      </c>
      <c r="U188" s="15">
        <f t="shared" si="15"/>
        <v>0</v>
      </c>
    </row>
    <row r="189" spans="1:21">
      <c r="A189" s="56"/>
      <c r="B189" s="3"/>
      <c r="C189" s="216"/>
      <c r="D189" s="102"/>
      <c r="E189" s="102"/>
      <c r="F189" s="103"/>
      <c r="G189" s="131"/>
      <c r="H189" s="2"/>
      <c r="I189" s="107">
        <f>IF(F189="",SUMIF(Accounts!$A$10:$A$84,C189,Accounts!$D$10:$D$84),0)</f>
        <v>0</v>
      </c>
      <c r="J189" s="30">
        <f>IF(H189&lt;&gt;"",ROUND(H189*(1-F189-I189),2),IF(SETUP!$C$10&lt;&gt;"Y",0,IF(SUMIF(Accounts!A$10:A$84,C189,Accounts!Q$10:Q$84)=1,0,ROUND((D189-E189)*(1-F189-I189)/SETUP!$C$13,2))))</f>
        <v>0</v>
      </c>
      <c r="K189" s="14" t="str">
        <f>IF(SUM(C189:H189)=0,"",IF(T189=0,LOOKUP(C189,Accounts!$A$10:$A$84,Accounts!$B$10:$B$84),"Error!  Invalid Account Number"))</f>
        <v/>
      </c>
      <c r="L189" s="30">
        <f t="shared" si="14"/>
        <v>0</v>
      </c>
      <c r="M189" s="152">
        <f t="shared" si="17"/>
        <v>0</v>
      </c>
      <c r="N189" s="43"/>
      <c r="O189" s="92"/>
      <c r="P189" s="150"/>
      <c r="Q189" s="156">
        <f t="shared" si="19"/>
        <v>0</v>
      </c>
      <c r="R189" s="161">
        <f t="shared" si="16"/>
        <v>0</v>
      </c>
      <c r="S189" s="15">
        <f>SUMIF(Accounts!A$10:A$84,C189,Accounts!A$10:A$84)</f>
        <v>0</v>
      </c>
      <c r="T189" s="15">
        <f t="shared" si="18"/>
        <v>0</v>
      </c>
      <c r="U189" s="15">
        <f t="shared" si="15"/>
        <v>0</v>
      </c>
    </row>
    <row r="190" spans="1:21">
      <c r="A190" s="56"/>
      <c r="B190" s="3"/>
      <c r="C190" s="216"/>
      <c r="D190" s="102"/>
      <c r="E190" s="102"/>
      <c r="F190" s="103"/>
      <c r="G190" s="131"/>
      <c r="H190" s="2"/>
      <c r="I190" s="107">
        <f>IF(F190="",SUMIF(Accounts!$A$10:$A$84,C190,Accounts!$D$10:$D$84),0)</f>
        <v>0</v>
      </c>
      <c r="J190" s="30">
        <f>IF(H190&lt;&gt;"",ROUND(H190*(1-F190-I190),2),IF(SETUP!$C$10&lt;&gt;"Y",0,IF(SUMIF(Accounts!A$10:A$84,C190,Accounts!Q$10:Q$84)=1,0,ROUND((D190-E190)*(1-F190-I190)/SETUP!$C$13,2))))</f>
        <v>0</v>
      </c>
      <c r="K190" s="14" t="str">
        <f>IF(SUM(C190:H190)=0,"",IF(T190=0,LOOKUP(C190,Accounts!$A$10:$A$84,Accounts!$B$10:$B$84),"Error!  Invalid Account Number"))</f>
        <v/>
      </c>
      <c r="L190" s="30">
        <f t="shared" si="14"/>
        <v>0</v>
      </c>
      <c r="M190" s="152">
        <f t="shared" si="17"/>
        <v>0</v>
      </c>
      <c r="N190" s="43"/>
      <c r="O190" s="92"/>
      <c r="P190" s="150"/>
      <c r="Q190" s="156">
        <f t="shared" si="19"/>
        <v>0</v>
      </c>
      <c r="R190" s="161">
        <f t="shared" si="16"/>
        <v>0</v>
      </c>
      <c r="S190" s="15">
        <f>SUMIF(Accounts!A$10:A$84,C190,Accounts!A$10:A$84)</f>
        <v>0</v>
      </c>
      <c r="T190" s="15">
        <f t="shared" si="18"/>
        <v>0</v>
      </c>
      <c r="U190" s="15">
        <f t="shared" si="15"/>
        <v>0</v>
      </c>
    </row>
    <row r="191" spans="1:21">
      <c r="A191" s="56"/>
      <c r="B191" s="3"/>
      <c r="C191" s="216"/>
      <c r="D191" s="102"/>
      <c r="E191" s="102"/>
      <c r="F191" s="103"/>
      <c r="G191" s="131"/>
      <c r="H191" s="2"/>
      <c r="I191" s="107">
        <f>IF(F191="",SUMIF(Accounts!$A$10:$A$84,C191,Accounts!$D$10:$D$84),0)</f>
        <v>0</v>
      </c>
      <c r="J191" s="30">
        <f>IF(H191&lt;&gt;"",ROUND(H191*(1-F191-I191),2),IF(SETUP!$C$10&lt;&gt;"Y",0,IF(SUMIF(Accounts!A$10:A$84,C191,Accounts!Q$10:Q$84)=1,0,ROUND((D191-E191)*(1-F191-I191)/SETUP!$C$13,2))))</f>
        <v>0</v>
      </c>
      <c r="K191" s="14" t="str">
        <f>IF(SUM(C191:H191)=0,"",IF(T191=0,LOOKUP(C191,Accounts!$A$10:$A$84,Accounts!$B$10:$B$84),"Error!  Invalid Account Number"))</f>
        <v/>
      </c>
      <c r="L191" s="30">
        <f t="shared" si="14"/>
        <v>0</v>
      </c>
      <c r="M191" s="152">
        <f t="shared" si="17"/>
        <v>0</v>
      </c>
      <c r="N191" s="43"/>
      <c r="O191" s="92"/>
      <c r="P191" s="150"/>
      <c r="Q191" s="156">
        <f t="shared" si="19"/>
        <v>0</v>
      </c>
      <c r="R191" s="161">
        <f t="shared" si="16"/>
        <v>0</v>
      </c>
      <c r="S191" s="15">
        <f>SUMIF(Accounts!A$10:A$84,C191,Accounts!A$10:A$84)</f>
        <v>0</v>
      </c>
      <c r="T191" s="15">
        <f t="shared" si="18"/>
        <v>0</v>
      </c>
      <c r="U191" s="15">
        <f t="shared" si="15"/>
        <v>0</v>
      </c>
    </row>
    <row r="192" spans="1:21">
      <c r="A192" s="56"/>
      <c r="B192" s="3"/>
      <c r="C192" s="216"/>
      <c r="D192" s="102"/>
      <c r="E192" s="102"/>
      <c r="F192" s="103"/>
      <c r="G192" s="131"/>
      <c r="H192" s="2"/>
      <c r="I192" s="107">
        <f>IF(F192="",SUMIF(Accounts!$A$10:$A$84,C192,Accounts!$D$10:$D$84),0)</f>
        <v>0</v>
      </c>
      <c r="J192" s="30">
        <f>IF(H192&lt;&gt;"",ROUND(H192*(1-F192-I192),2),IF(SETUP!$C$10&lt;&gt;"Y",0,IF(SUMIF(Accounts!A$10:A$84,C192,Accounts!Q$10:Q$84)=1,0,ROUND((D192-E192)*(1-F192-I192)/SETUP!$C$13,2))))</f>
        <v>0</v>
      </c>
      <c r="K192" s="14" t="str">
        <f>IF(SUM(C192:H192)=0,"",IF(T192=0,LOOKUP(C192,Accounts!$A$10:$A$84,Accounts!$B$10:$B$84),"Error!  Invalid Account Number"))</f>
        <v/>
      </c>
      <c r="L192" s="30">
        <f t="shared" si="14"/>
        <v>0</v>
      </c>
      <c r="M192" s="152">
        <f t="shared" si="17"/>
        <v>0</v>
      </c>
      <c r="N192" s="43"/>
      <c r="O192" s="92"/>
      <c r="P192" s="150"/>
      <c r="Q192" s="156">
        <f t="shared" si="19"/>
        <v>0</v>
      </c>
      <c r="R192" s="161">
        <f t="shared" si="16"/>
        <v>0</v>
      </c>
      <c r="S192" s="15">
        <f>SUMIF(Accounts!A$10:A$84,C192,Accounts!A$10:A$84)</f>
        <v>0</v>
      </c>
      <c r="T192" s="15">
        <f t="shared" si="18"/>
        <v>0</v>
      </c>
      <c r="U192" s="15">
        <f t="shared" si="15"/>
        <v>0</v>
      </c>
    </row>
    <row r="193" spans="1:21">
      <c r="A193" s="56"/>
      <c r="B193" s="3"/>
      <c r="C193" s="216"/>
      <c r="D193" s="102"/>
      <c r="E193" s="102"/>
      <c r="F193" s="103"/>
      <c r="G193" s="131"/>
      <c r="H193" s="2"/>
      <c r="I193" s="107">
        <f>IF(F193="",SUMIF(Accounts!$A$10:$A$84,C193,Accounts!$D$10:$D$84),0)</f>
        <v>0</v>
      </c>
      <c r="J193" s="30">
        <f>IF(H193&lt;&gt;"",ROUND(H193*(1-F193-I193),2),IF(SETUP!$C$10&lt;&gt;"Y",0,IF(SUMIF(Accounts!A$10:A$84,C193,Accounts!Q$10:Q$84)=1,0,ROUND((D193-E193)*(1-F193-I193)/SETUP!$C$13,2))))</f>
        <v>0</v>
      </c>
      <c r="K193" s="14" t="str">
        <f>IF(SUM(C193:H193)=0,"",IF(T193=0,LOOKUP(C193,Accounts!$A$10:$A$84,Accounts!$B$10:$B$84),"Error!  Invalid Account Number"))</f>
        <v/>
      </c>
      <c r="L193" s="30">
        <f t="shared" si="14"/>
        <v>0</v>
      </c>
      <c r="M193" s="152">
        <f t="shared" si="17"/>
        <v>0</v>
      </c>
      <c r="N193" s="43"/>
      <c r="O193" s="92"/>
      <c r="P193" s="150"/>
      <c r="Q193" s="156">
        <f t="shared" si="19"/>
        <v>0</v>
      </c>
      <c r="R193" s="161">
        <f t="shared" si="16"/>
        <v>0</v>
      </c>
      <c r="S193" s="15">
        <f>SUMIF(Accounts!A$10:A$84,C193,Accounts!A$10:A$84)</f>
        <v>0</v>
      </c>
      <c r="T193" s="15">
        <f t="shared" si="18"/>
        <v>0</v>
      </c>
      <c r="U193" s="15">
        <f t="shared" si="15"/>
        <v>0</v>
      </c>
    </row>
    <row r="194" spans="1:21">
      <c r="A194" s="56"/>
      <c r="B194" s="3"/>
      <c r="C194" s="216"/>
      <c r="D194" s="102"/>
      <c r="E194" s="102"/>
      <c r="F194" s="103"/>
      <c r="G194" s="131"/>
      <c r="H194" s="2"/>
      <c r="I194" s="107">
        <f>IF(F194="",SUMIF(Accounts!$A$10:$A$84,C194,Accounts!$D$10:$D$84),0)</f>
        <v>0</v>
      </c>
      <c r="J194" s="30">
        <f>IF(H194&lt;&gt;"",ROUND(H194*(1-F194-I194),2),IF(SETUP!$C$10&lt;&gt;"Y",0,IF(SUMIF(Accounts!A$10:A$84,C194,Accounts!Q$10:Q$84)=1,0,ROUND((D194-E194)*(1-F194-I194)/SETUP!$C$13,2))))</f>
        <v>0</v>
      </c>
      <c r="K194" s="14" t="str">
        <f>IF(SUM(C194:H194)=0,"",IF(T194=0,LOOKUP(C194,Accounts!$A$10:$A$84,Accounts!$B$10:$B$84),"Error!  Invalid Account Number"))</f>
        <v/>
      </c>
      <c r="L194" s="30">
        <f t="shared" si="14"/>
        <v>0</v>
      </c>
      <c r="M194" s="152">
        <f t="shared" si="17"/>
        <v>0</v>
      </c>
      <c r="N194" s="43"/>
      <c r="O194" s="92"/>
      <c r="P194" s="150"/>
      <c r="Q194" s="156">
        <f t="shared" si="19"/>
        <v>0</v>
      </c>
      <c r="R194" s="161">
        <f t="shared" si="16"/>
        <v>0</v>
      </c>
      <c r="S194" s="15">
        <f>SUMIF(Accounts!A$10:A$84,C194,Accounts!A$10:A$84)</f>
        <v>0</v>
      </c>
      <c r="T194" s="15">
        <f t="shared" si="18"/>
        <v>0</v>
      </c>
      <c r="U194" s="15">
        <f t="shared" si="15"/>
        <v>0</v>
      </c>
    </row>
    <row r="195" spans="1:21">
      <c r="A195" s="56"/>
      <c r="B195" s="3"/>
      <c r="C195" s="216"/>
      <c r="D195" s="102"/>
      <c r="E195" s="102"/>
      <c r="F195" s="103"/>
      <c r="G195" s="131"/>
      <c r="H195" s="2"/>
      <c r="I195" s="107">
        <f>IF(F195="",SUMIF(Accounts!$A$10:$A$84,C195,Accounts!$D$10:$D$84),0)</f>
        <v>0</v>
      </c>
      <c r="J195" s="30">
        <f>IF(H195&lt;&gt;"",ROUND(H195*(1-F195-I195),2),IF(SETUP!$C$10&lt;&gt;"Y",0,IF(SUMIF(Accounts!A$10:A$84,C195,Accounts!Q$10:Q$84)=1,0,ROUND((D195-E195)*(1-F195-I195)/SETUP!$C$13,2))))</f>
        <v>0</v>
      </c>
      <c r="K195" s="14" t="str">
        <f>IF(SUM(C195:H195)=0,"",IF(T195=0,LOOKUP(C195,Accounts!$A$10:$A$84,Accounts!$B$10:$B$84),"Error!  Invalid Account Number"))</f>
        <v/>
      </c>
      <c r="L195" s="30">
        <f t="shared" si="14"/>
        <v>0</v>
      </c>
      <c r="M195" s="152">
        <f t="shared" si="17"/>
        <v>0</v>
      </c>
      <c r="N195" s="43"/>
      <c r="O195" s="92"/>
      <c r="P195" s="150"/>
      <c r="Q195" s="156">
        <f t="shared" si="19"/>
        <v>0</v>
      </c>
      <c r="R195" s="161">
        <f t="shared" si="16"/>
        <v>0</v>
      </c>
      <c r="S195" s="15">
        <f>SUMIF(Accounts!A$10:A$84,C195,Accounts!A$10:A$84)</f>
        <v>0</v>
      </c>
      <c r="T195" s="15">
        <f t="shared" si="18"/>
        <v>0</v>
      </c>
      <c r="U195" s="15">
        <f t="shared" si="15"/>
        <v>0</v>
      </c>
    </row>
    <row r="196" spans="1:21">
      <c r="A196" s="56"/>
      <c r="B196" s="3"/>
      <c r="C196" s="216"/>
      <c r="D196" s="102"/>
      <c r="E196" s="102"/>
      <c r="F196" s="103"/>
      <c r="G196" s="131"/>
      <c r="H196" s="2"/>
      <c r="I196" s="107">
        <f>IF(F196="",SUMIF(Accounts!$A$10:$A$84,C196,Accounts!$D$10:$D$84),0)</f>
        <v>0</v>
      </c>
      <c r="J196" s="30">
        <f>IF(H196&lt;&gt;"",ROUND(H196*(1-F196-I196),2),IF(SETUP!$C$10&lt;&gt;"Y",0,IF(SUMIF(Accounts!A$10:A$84,C196,Accounts!Q$10:Q$84)=1,0,ROUND((D196-E196)*(1-F196-I196)/SETUP!$C$13,2))))</f>
        <v>0</v>
      </c>
      <c r="K196" s="14" t="str">
        <f>IF(SUM(C196:H196)=0,"",IF(T196=0,LOOKUP(C196,Accounts!$A$10:$A$84,Accounts!$B$10:$B$84),"Error!  Invalid Account Number"))</f>
        <v/>
      </c>
      <c r="L196" s="30">
        <f t="shared" si="14"/>
        <v>0</v>
      </c>
      <c r="M196" s="152">
        <f t="shared" si="17"/>
        <v>0</v>
      </c>
      <c r="N196" s="43"/>
      <c r="O196" s="92"/>
      <c r="P196" s="150"/>
      <c r="Q196" s="156">
        <f t="shared" si="19"/>
        <v>0</v>
      </c>
      <c r="R196" s="161">
        <f t="shared" si="16"/>
        <v>0</v>
      </c>
      <c r="S196" s="15">
        <f>SUMIF(Accounts!A$10:A$84,C196,Accounts!A$10:A$84)</f>
        <v>0</v>
      </c>
      <c r="T196" s="15">
        <f t="shared" si="18"/>
        <v>0</v>
      </c>
      <c r="U196" s="15">
        <f t="shared" si="15"/>
        <v>0</v>
      </c>
    </row>
    <row r="197" spans="1:21">
      <c r="A197" s="56"/>
      <c r="B197" s="3"/>
      <c r="C197" s="216"/>
      <c r="D197" s="102"/>
      <c r="E197" s="102"/>
      <c r="F197" s="103"/>
      <c r="G197" s="131"/>
      <c r="H197" s="2"/>
      <c r="I197" s="107">
        <f>IF(F197="",SUMIF(Accounts!$A$10:$A$84,C197,Accounts!$D$10:$D$84),0)</f>
        <v>0</v>
      </c>
      <c r="J197" s="30">
        <f>IF(H197&lt;&gt;"",ROUND(H197*(1-F197-I197),2),IF(SETUP!$C$10&lt;&gt;"Y",0,IF(SUMIF(Accounts!A$10:A$84,C197,Accounts!Q$10:Q$84)=1,0,ROUND((D197-E197)*(1-F197-I197)/SETUP!$C$13,2))))</f>
        <v>0</v>
      </c>
      <c r="K197" s="14" t="str">
        <f>IF(SUM(C197:H197)=0,"",IF(T197=0,LOOKUP(C197,Accounts!$A$10:$A$84,Accounts!$B$10:$B$84),"Error!  Invalid Account Number"))</f>
        <v/>
      </c>
      <c r="L197" s="30">
        <f t="shared" si="14"/>
        <v>0</v>
      </c>
      <c r="M197" s="152">
        <f t="shared" si="17"/>
        <v>0</v>
      </c>
      <c r="N197" s="43"/>
      <c r="O197" s="92"/>
      <c r="P197" s="150"/>
      <c r="Q197" s="156">
        <f t="shared" si="19"/>
        <v>0</v>
      </c>
      <c r="R197" s="161">
        <f t="shared" si="16"/>
        <v>0</v>
      </c>
      <c r="S197" s="15">
        <f>SUMIF(Accounts!A$10:A$84,C197,Accounts!A$10:A$84)</f>
        <v>0</v>
      </c>
      <c r="T197" s="15">
        <f t="shared" si="18"/>
        <v>0</v>
      </c>
      <c r="U197" s="15">
        <f t="shared" si="15"/>
        <v>0</v>
      </c>
    </row>
    <row r="198" spans="1:21">
      <c r="A198" s="56"/>
      <c r="B198" s="3"/>
      <c r="C198" s="216"/>
      <c r="D198" s="102"/>
      <c r="E198" s="102"/>
      <c r="F198" s="103"/>
      <c r="G198" s="131"/>
      <c r="H198" s="2"/>
      <c r="I198" s="107">
        <f>IF(F198="",SUMIF(Accounts!$A$10:$A$84,C198,Accounts!$D$10:$D$84),0)</f>
        <v>0</v>
      </c>
      <c r="J198" s="30">
        <f>IF(H198&lt;&gt;"",ROUND(H198*(1-F198-I198),2),IF(SETUP!$C$10&lt;&gt;"Y",0,IF(SUMIF(Accounts!A$10:A$84,C198,Accounts!Q$10:Q$84)=1,0,ROUND((D198-E198)*(1-F198-I198)/SETUP!$C$13,2))))</f>
        <v>0</v>
      </c>
      <c r="K198" s="14" t="str">
        <f>IF(SUM(C198:H198)=0,"",IF(T198=0,LOOKUP(C198,Accounts!$A$10:$A$84,Accounts!$B$10:$B$84),"Error!  Invalid Account Number"))</f>
        <v/>
      </c>
      <c r="L198" s="30">
        <f t="shared" si="14"/>
        <v>0</v>
      </c>
      <c r="M198" s="152">
        <f t="shared" si="17"/>
        <v>0</v>
      </c>
      <c r="N198" s="43"/>
      <c r="O198" s="92"/>
      <c r="P198" s="150"/>
      <c r="Q198" s="156">
        <f t="shared" si="19"/>
        <v>0</v>
      </c>
      <c r="R198" s="161">
        <f t="shared" si="16"/>
        <v>0</v>
      </c>
      <c r="S198" s="15">
        <f>SUMIF(Accounts!A$10:A$84,C198,Accounts!A$10:A$84)</f>
        <v>0</v>
      </c>
      <c r="T198" s="15">
        <f t="shared" si="18"/>
        <v>0</v>
      </c>
      <c r="U198" s="15">
        <f t="shared" si="15"/>
        <v>0</v>
      </c>
    </row>
    <row r="199" spans="1:21">
      <c r="A199" s="56"/>
      <c r="B199" s="3"/>
      <c r="C199" s="216"/>
      <c r="D199" s="102"/>
      <c r="E199" s="102"/>
      <c r="F199" s="103"/>
      <c r="G199" s="131"/>
      <c r="H199" s="2"/>
      <c r="I199" s="107">
        <f>IF(F199="",SUMIF(Accounts!$A$10:$A$84,C199,Accounts!$D$10:$D$84),0)</f>
        <v>0</v>
      </c>
      <c r="J199" s="30">
        <f>IF(H199&lt;&gt;"",ROUND(H199*(1-F199-I199),2),IF(SETUP!$C$10&lt;&gt;"Y",0,IF(SUMIF(Accounts!A$10:A$84,C199,Accounts!Q$10:Q$84)=1,0,ROUND((D199-E199)*(1-F199-I199)/SETUP!$C$13,2))))</f>
        <v>0</v>
      </c>
      <c r="K199" s="14" t="str">
        <f>IF(SUM(C199:H199)=0,"",IF(T199=0,LOOKUP(C199,Accounts!$A$10:$A$84,Accounts!$B$10:$B$84),"Error!  Invalid Account Number"))</f>
        <v/>
      </c>
      <c r="L199" s="30">
        <f t="shared" si="14"/>
        <v>0</v>
      </c>
      <c r="M199" s="152">
        <f t="shared" si="17"/>
        <v>0</v>
      </c>
      <c r="N199" s="43"/>
      <c r="O199" s="92"/>
      <c r="P199" s="150"/>
      <c r="Q199" s="156">
        <f t="shared" si="19"/>
        <v>0</v>
      </c>
      <c r="R199" s="161">
        <f t="shared" si="16"/>
        <v>0</v>
      </c>
      <c r="S199" s="15">
        <f>SUMIF(Accounts!A$10:A$84,C199,Accounts!A$10:A$84)</f>
        <v>0</v>
      </c>
      <c r="T199" s="15">
        <f t="shared" si="18"/>
        <v>0</v>
      </c>
      <c r="U199" s="15">
        <f t="shared" si="15"/>
        <v>0</v>
      </c>
    </row>
    <row r="200" spans="1:21">
      <c r="A200" s="56"/>
      <c r="B200" s="3"/>
      <c r="C200" s="216"/>
      <c r="D200" s="102"/>
      <c r="E200" s="102"/>
      <c r="F200" s="103"/>
      <c r="G200" s="131"/>
      <c r="H200" s="2"/>
      <c r="I200" s="107">
        <f>IF(F200="",SUMIF(Accounts!$A$10:$A$84,C200,Accounts!$D$10:$D$84),0)</f>
        <v>0</v>
      </c>
      <c r="J200" s="30">
        <f>IF(H200&lt;&gt;"",ROUND(H200*(1-F200-I200),2),IF(SETUP!$C$10&lt;&gt;"Y",0,IF(SUMIF(Accounts!A$10:A$84,C200,Accounts!Q$10:Q$84)=1,0,ROUND((D200-E200)*(1-F200-I200)/SETUP!$C$13,2))))</f>
        <v>0</v>
      </c>
      <c r="K200" s="14" t="str">
        <f>IF(SUM(C200:H200)=0,"",IF(T200=0,LOOKUP(C200,Accounts!$A$10:$A$84,Accounts!$B$10:$B$84),"Error!  Invalid Account Number"))</f>
        <v/>
      </c>
      <c r="L200" s="30">
        <f t="shared" ref="L200:L263" si="20">D200-E200-J200-M200</f>
        <v>0</v>
      </c>
      <c r="M200" s="152">
        <f t="shared" si="17"/>
        <v>0</v>
      </c>
      <c r="N200" s="43"/>
      <c r="O200" s="92"/>
      <c r="P200" s="150"/>
      <c r="Q200" s="156">
        <f t="shared" si="19"/>
        <v>0</v>
      </c>
      <c r="R200" s="161">
        <f t="shared" si="16"/>
        <v>0</v>
      </c>
      <c r="S200" s="15">
        <f>SUMIF(Accounts!A$10:A$84,C200,Accounts!A$10:A$84)</f>
        <v>0</v>
      </c>
      <c r="T200" s="15">
        <f t="shared" si="18"/>
        <v>0</v>
      </c>
      <c r="U200" s="15">
        <f t="shared" ref="U200:U263" si="21">IF(OR(AND(D200-E200&lt;0,J200&gt;0),AND(D200-E200&gt;0,J200&lt;0)),1,0)</f>
        <v>0</v>
      </c>
    </row>
    <row r="201" spans="1:21">
      <c r="A201" s="56"/>
      <c r="B201" s="3"/>
      <c r="C201" s="216"/>
      <c r="D201" s="102"/>
      <c r="E201" s="102"/>
      <c r="F201" s="103"/>
      <c r="G201" s="131"/>
      <c r="H201" s="2"/>
      <c r="I201" s="107">
        <f>IF(F201="",SUMIF(Accounts!$A$10:$A$84,C201,Accounts!$D$10:$D$84),0)</f>
        <v>0</v>
      </c>
      <c r="J201" s="30">
        <f>IF(H201&lt;&gt;"",ROUND(H201*(1-F201-I201),2),IF(SETUP!$C$10&lt;&gt;"Y",0,IF(SUMIF(Accounts!A$10:A$84,C201,Accounts!Q$10:Q$84)=1,0,ROUND((D201-E201)*(1-F201-I201)/SETUP!$C$13,2))))</f>
        <v>0</v>
      </c>
      <c r="K201" s="14" t="str">
        <f>IF(SUM(C201:H201)=0,"",IF(T201=0,LOOKUP(C201,Accounts!$A$10:$A$84,Accounts!$B$10:$B$84),"Error!  Invalid Account Number"))</f>
        <v/>
      </c>
      <c r="L201" s="30">
        <f t="shared" si="20"/>
        <v>0</v>
      </c>
      <c r="M201" s="152">
        <f t="shared" si="17"/>
        <v>0</v>
      </c>
      <c r="N201" s="43"/>
      <c r="O201" s="92"/>
      <c r="P201" s="150"/>
      <c r="Q201" s="156">
        <f t="shared" si="19"/>
        <v>0</v>
      </c>
      <c r="R201" s="161">
        <f t="shared" ref="R201:R264" si="22">J201+Q201</f>
        <v>0</v>
      </c>
      <c r="S201" s="15">
        <f>SUMIF(Accounts!A$10:A$84,C201,Accounts!A$10:A$84)</f>
        <v>0</v>
      </c>
      <c r="T201" s="15">
        <f t="shared" si="18"/>
        <v>0</v>
      </c>
      <c r="U201" s="15">
        <f t="shared" si="21"/>
        <v>0</v>
      </c>
    </row>
    <row r="202" spans="1:21">
      <c r="A202" s="56"/>
      <c r="B202" s="3"/>
      <c r="C202" s="216"/>
      <c r="D202" s="102"/>
      <c r="E202" s="102"/>
      <c r="F202" s="103"/>
      <c r="G202" s="131"/>
      <c r="H202" s="2"/>
      <c r="I202" s="107">
        <f>IF(F202="",SUMIF(Accounts!$A$10:$A$84,C202,Accounts!$D$10:$D$84),0)</f>
        <v>0</v>
      </c>
      <c r="J202" s="30">
        <f>IF(H202&lt;&gt;"",ROUND(H202*(1-F202-I202),2),IF(SETUP!$C$10&lt;&gt;"Y",0,IF(SUMIF(Accounts!A$10:A$84,C202,Accounts!Q$10:Q$84)=1,0,ROUND((D202-E202)*(1-F202-I202)/SETUP!$C$13,2))))</f>
        <v>0</v>
      </c>
      <c r="K202" s="14" t="str">
        <f>IF(SUM(C202:H202)=0,"",IF(T202=0,LOOKUP(C202,Accounts!$A$10:$A$84,Accounts!$B$10:$B$84),"Error!  Invalid Account Number"))</f>
        <v/>
      </c>
      <c r="L202" s="30">
        <f t="shared" si="20"/>
        <v>0</v>
      </c>
      <c r="M202" s="152">
        <f t="shared" ref="M202:M265" si="23">ROUND((D202-E202)*(F202+I202),2)</f>
        <v>0</v>
      </c>
      <c r="N202" s="43"/>
      <c r="O202" s="92"/>
      <c r="P202" s="150"/>
      <c r="Q202" s="156">
        <f t="shared" si="19"/>
        <v>0</v>
      </c>
      <c r="R202" s="161">
        <f t="shared" si="22"/>
        <v>0</v>
      </c>
      <c r="S202" s="15">
        <f>SUMIF(Accounts!A$10:A$84,C202,Accounts!A$10:A$84)</f>
        <v>0</v>
      </c>
      <c r="T202" s="15">
        <f t="shared" ref="T202:T265" si="24">IF(AND(SUM(D202:H202)&lt;&gt;0,C202=0),1,IF(S202=C202,0,1))</f>
        <v>0</v>
      </c>
      <c r="U202" s="15">
        <f t="shared" si="21"/>
        <v>0</v>
      </c>
    </row>
    <row r="203" spans="1:21">
      <c r="A203" s="56"/>
      <c r="B203" s="3"/>
      <c r="C203" s="216"/>
      <c r="D203" s="102"/>
      <c r="E203" s="102"/>
      <c r="F203" s="103"/>
      <c r="G203" s="131"/>
      <c r="H203" s="2"/>
      <c r="I203" s="107">
        <f>IF(F203="",SUMIF(Accounts!$A$10:$A$84,C203,Accounts!$D$10:$D$84),0)</f>
        <v>0</v>
      </c>
      <c r="J203" s="30">
        <f>IF(H203&lt;&gt;"",ROUND(H203*(1-F203-I203),2),IF(SETUP!$C$10&lt;&gt;"Y",0,IF(SUMIF(Accounts!A$10:A$84,C203,Accounts!Q$10:Q$84)=1,0,ROUND((D203-E203)*(1-F203-I203)/SETUP!$C$13,2))))</f>
        <v>0</v>
      </c>
      <c r="K203" s="14" t="str">
        <f>IF(SUM(C203:H203)=0,"",IF(T203=0,LOOKUP(C203,Accounts!$A$10:$A$84,Accounts!$B$10:$B$84),"Error!  Invalid Account Number"))</f>
        <v/>
      </c>
      <c r="L203" s="30">
        <f t="shared" si="20"/>
        <v>0</v>
      </c>
      <c r="M203" s="152">
        <f t="shared" si="23"/>
        <v>0</v>
      </c>
      <c r="N203" s="43"/>
      <c r="O203" s="92"/>
      <c r="P203" s="150"/>
      <c r="Q203" s="156">
        <f t="shared" ref="Q203:Q266" si="25">IF(AND(C203&gt;=101,C203&lt;=120),-J203,0)</f>
        <v>0</v>
      </c>
      <c r="R203" s="161">
        <f t="shared" si="22"/>
        <v>0</v>
      </c>
      <c r="S203" s="15">
        <f>SUMIF(Accounts!A$10:A$84,C203,Accounts!A$10:A$84)</f>
        <v>0</v>
      </c>
      <c r="T203" s="15">
        <f t="shared" si="24"/>
        <v>0</v>
      </c>
      <c r="U203" s="15">
        <f t="shared" si="21"/>
        <v>0</v>
      </c>
    </row>
    <row r="204" spans="1:21">
      <c r="A204" s="56"/>
      <c r="B204" s="3"/>
      <c r="C204" s="216"/>
      <c r="D204" s="102"/>
      <c r="E204" s="102"/>
      <c r="F204" s="103"/>
      <c r="G204" s="131"/>
      <c r="H204" s="2"/>
      <c r="I204" s="107">
        <f>IF(F204="",SUMIF(Accounts!$A$10:$A$84,C204,Accounts!$D$10:$D$84),0)</f>
        <v>0</v>
      </c>
      <c r="J204" s="30">
        <f>IF(H204&lt;&gt;"",ROUND(H204*(1-F204-I204),2),IF(SETUP!$C$10&lt;&gt;"Y",0,IF(SUMIF(Accounts!A$10:A$84,C204,Accounts!Q$10:Q$84)=1,0,ROUND((D204-E204)*(1-F204-I204)/SETUP!$C$13,2))))</f>
        <v>0</v>
      </c>
      <c r="K204" s="14" t="str">
        <f>IF(SUM(C204:H204)=0,"",IF(T204=0,LOOKUP(C204,Accounts!$A$10:$A$84,Accounts!$B$10:$B$84),"Error!  Invalid Account Number"))</f>
        <v/>
      </c>
      <c r="L204" s="30">
        <f t="shared" si="20"/>
        <v>0</v>
      </c>
      <c r="M204" s="152">
        <f t="shared" si="23"/>
        <v>0</v>
      </c>
      <c r="N204" s="43"/>
      <c r="O204" s="92"/>
      <c r="P204" s="150"/>
      <c r="Q204" s="156">
        <f t="shared" si="25"/>
        <v>0</v>
      </c>
      <c r="R204" s="161">
        <f t="shared" si="22"/>
        <v>0</v>
      </c>
      <c r="S204" s="15">
        <f>SUMIF(Accounts!A$10:A$84,C204,Accounts!A$10:A$84)</f>
        <v>0</v>
      </c>
      <c r="T204" s="15">
        <f t="shared" si="24"/>
        <v>0</v>
      </c>
      <c r="U204" s="15">
        <f t="shared" si="21"/>
        <v>0</v>
      </c>
    </row>
    <row r="205" spans="1:21">
      <c r="A205" s="56"/>
      <c r="B205" s="3"/>
      <c r="C205" s="216"/>
      <c r="D205" s="102"/>
      <c r="E205" s="102"/>
      <c r="F205" s="103"/>
      <c r="G205" s="131"/>
      <c r="H205" s="2"/>
      <c r="I205" s="107">
        <f>IF(F205="",SUMIF(Accounts!$A$10:$A$84,C205,Accounts!$D$10:$D$84),0)</f>
        <v>0</v>
      </c>
      <c r="J205" s="30">
        <f>IF(H205&lt;&gt;"",ROUND(H205*(1-F205-I205),2),IF(SETUP!$C$10&lt;&gt;"Y",0,IF(SUMIF(Accounts!A$10:A$84,C205,Accounts!Q$10:Q$84)=1,0,ROUND((D205-E205)*(1-F205-I205)/SETUP!$C$13,2))))</f>
        <v>0</v>
      </c>
      <c r="K205" s="14" t="str">
        <f>IF(SUM(C205:H205)=0,"",IF(T205=0,LOOKUP(C205,Accounts!$A$10:$A$84,Accounts!$B$10:$B$84),"Error!  Invalid Account Number"))</f>
        <v/>
      </c>
      <c r="L205" s="30">
        <f t="shared" si="20"/>
        <v>0</v>
      </c>
      <c r="M205" s="152">
        <f t="shared" si="23"/>
        <v>0</v>
      </c>
      <c r="N205" s="43"/>
      <c r="O205" s="92"/>
      <c r="P205" s="150"/>
      <c r="Q205" s="156">
        <f t="shared" si="25"/>
        <v>0</v>
      </c>
      <c r="R205" s="161">
        <f t="shared" si="22"/>
        <v>0</v>
      </c>
      <c r="S205" s="15">
        <f>SUMIF(Accounts!A$10:A$84,C205,Accounts!A$10:A$84)</f>
        <v>0</v>
      </c>
      <c r="T205" s="15">
        <f t="shared" si="24"/>
        <v>0</v>
      </c>
      <c r="U205" s="15">
        <f t="shared" si="21"/>
        <v>0</v>
      </c>
    </row>
    <row r="206" spans="1:21">
      <c r="A206" s="56"/>
      <c r="B206" s="3"/>
      <c r="C206" s="216"/>
      <c r="D206" s="102"/>
      <c r="E206" s="102"/>
      <c r="F206" s="103"/>
      <c r="G206" s="131"/>
      <c r="H206" s="2"/>
      <c r="I206" s="107">
        <f>IF(F206="",SUMIF(Accounts!$A$10:$A$84,C206,Accounts!$D$10:$D$84),0)</f>
        <v>0</v>
      </c>
      <c r="J206" s="30">
        <f>IF(H206&lt;&gt;"",ROUND(H206*(1-F206-I206),2),IF(SETUP!$C$10&lt;&gt;"Y",0,IF(SUMIF(Accounts!A$10:A$84,C206,Accounts!Q$10:Q$84)=1,0,ROUND((D206-E206)*(1-F206-I206)/SETUP!$C$13,2))))</f>
        <v>0</v>
      </c>
      <c r="K206" s="14" t="str">
        <f>IF(SUM(C206:H206)=0,"",IF(T206=0,LOOKUP(C206,Accounts!$A$10:$A$84,Accounts!$B$10:$B$84),"Error!  Invalid Account Number"))</f>
        <v/>
      </c>
      <c r="L206" s="30">
        <f t="shared" si="20"/>
        <v>0</v>
      </c>
      <c r="M206" s="152">
        <f t="shared" si="23"/>
        <v>0</v>
      </c>
      <c r="N206" s="43"/>
      <c r="O206" s="92"/>
      <c r="P206" s="150"/>
      <c r="Q206" s="156">
        <f t="shared" si="25"/>
        <v>0</v>
      </c>
      <c r="R206" s="161">
        <f t="shared" si="22"/>
        <v>0</v>
      </c>
      <c r="S206" s="15">
        <f>SUMIF(Accounts!A$10:A$84,C206,Accounts!A$10:A$84)</f>
        <v>0</v>
      </c>
      <c r="T206" s="15">
        <f t="shared" si="24"/>
        <v>0</v>
      </c>
      <c r="U206" s="15">
        <f t="shared" si="21"/>
        <v>0</v>
      </c>
    </row>
    <row r="207" spans="1:21">
      <c r="A207" s="56"/>
      <c r="B207" s="3"/>
      <c r="C207" s="216"/>
      <c r="D207" s="102"/>
      <c r="E207" s="102"/>
      <c r="F207" s="103"/>
      <c r="G207" s="131"/>
      <c r="H207" s="2"/>
      <c r="I207" s="107">
        <f>IF(F207="",SUMIF(Accounts!$A$10:$A$84,C207,Accounts!$D$10:$D$84),0)</f>
        <v>0</v>
      </c>
      <c r="J207" s="30">
        <f>IF(H207&lt;&gt;"",ROUND(H207*(1-F207-I207),2),IF(SETUP!$C$10&lt;&gt;"Y",0,IF(SUMIF(Accounts!A$10:A$84,C207,Accounts!Q$10:Q$84)=1,0,ROUND((D207-E207)*(1-F207-I207)/SETUP!$C$13,2))))</f>
        <v>0</v>
      </c>
      <c r="K207" s="14" t="str">
        <f>IF(SUM(C207:H207)=0,"",IF(T207=0,LOOKUP(C207,Accounts!$A$10:$A$84,Accounts!$B$10:$B$84),"Error!  Invalid Account Number"))</f>
        <v/>
      </c>
      <c r="L207" s="30">
        <f t="shared" si="20"/>
        <v>0</v>
      </c>
      <c r="M207" s="152">
        <f t="shared" si="23"/>
        <v>0</v>
      </c>
      <c r="N207" s="43"/>
      <c r="O207" s="92"/>
      <c r="P207" s="150"/>
      <c r="Q207" s="156">
        <f t="shared" si="25"/>
        <v>0</v>
      </c>
      <c r="R207" s="161">
        <f t="shared" si="22"/>
        <v>0</v>
      </c>
      <c r="S207" s="15">
        <f>SUMIF(Accounts!A$10:A$84,C207,Accounts!A$10:A$84)</f>
        <v>0</v>
      </c>
      <c r="T207" s="15">
        <f t="shared" si="24"/>
        <v>0</v>
      </c>
      <c r="U207" s="15">
        <f t="shared" si="21"/>
        <v>0</v>
      </c>
    </row>
    <row r="208" spans="1:21">
      <c r="A208" s="56"/>
      <c r="B208" s="3"/>
      <c r="C208" s="216"/>
      <c r="D208" s="102"/>
      <c r="E208" s="102"/>
      <c r="F208" s="103"/>
      <c r="G208" s="131"/>
      <c r="H208" s="2"/>
      <c r="I208" s="107">
        <f>IF(F208="",SUMIF(Accounts!$A$10:$A$84,C208,Accounts!$D$10:$D$84),0)</f>
        <v>0</v>
      </c>
      <c r="J208" s="30">
        <f>IF(H208&lt;&gt;"",ROUND(H208*(1-F208-I208),2),IF(SETUP!$C$10&lt;&gt;"Y",0,IF(SUMIF(Accounts!A$10:A$84,C208,Accounts!Q$10:Q$84)=1,0,ROUND((D208-E208)*(1-F208-I208)/SETUP!$C$13,2))))</f>
        <v>0</v>
      </c>
      <c r="K208" s="14" t="str">
        <f>IF(SUM(C208:H208)=0,"",IF(T208=0,LOOKUP(C208,Accounts!$A$10:$A$84,Accounts!$B$10:$B$84),"Error!  Invalid Account Number"))</f>
        <v/>
      </c>
      <c r="L208" s="30">
        <f t="shared" si="20"/>
        <v>0</v>
      </c>
      <c r="M208" s="152">
        <f t="shared" si="23"/>
        <v>0</v>
      </c>
      <c r="N208" s="43"/>
      <c r="O208" s="92"/>
      <c r="P208" s="150"/>
      <c r="Q208" s="156">
        <f t="shared" si="25"/>
        <v>0</v>
      </c>
      <c r="R208" s="161">
        <f t="shared" si="22"/>
        <v>0</v>
      </c>
      <c r="S208" s="15">
        <f>SUMIF(Accounts!A$10:A$84,C208,Accounts!A$10:A$84)</f>
        <v>0</v>
      </c>
      <c r="T208" s="15">
        <f t="shared" si="24"/>
        <v>0</v>
      </c>
      <c r="U208" s="15">
        <f t="shared" si="21"/>
        <v>0</v>
      </c>
    </row>
    <row r="209" spans="1:21">
      <c r="A209" s="56"/>
      <c r="B209" s="3"/>
      <c r="C209" s="216"/>
      <c r="D209" s="102"/>
      <c r="E209" s="102"/>
      <c r="F209" s="103"/>
      <c r="G209" s="131"/>
      <c r="H209" s="2"/>
      <c r="I209" s="107">
        <f>IF(F209="",SUMIF(Accounts!$A$10:$A$84,C209,Accounts!$D$10:$D$84),0)</f>
        <v>0</v>
      </c>
      <c r="J209" s="30">
        <f>IF(H209&lt;&gt;"",ROUND(H209*(1-F209-I209),2),IF(SETUP!$C$10&lt;&gt;"Y",0,IF(SUMIF(Accounts!A$10:A$84,C209,Accounts!Q$10:Q$84)=1,0,ROUND((D209-E209)*(1-F209-I209)/SETUP!$C$13,2))))</f>
        <v>0</v>
      </c>
      <c r="K209" s="14" t="str">
        <f>IF(SUM(C209:H209)=0,"",IF(T209=0,LOOKUP(C209,Accounts!$A$10:$A$84,Accounts!$B$10:$B$84),"Error!  Invalid Account Number"))</f>
        <v/>
      </c>
      <c r="L209" s="30">
        <f t="shared" si="20"/>
        <v>0</v>
      </c>
      <c r="M209" s="152">
        <f t="shared" si="23"/>
        <v>0</v>
      </c>
      <c r="N209" s="43"/>
      <c r="O209" s="92"/>
      <c r="P209" s="150"/>
      <c r="Q209" s="156">
        <f t="shared" si="25"/>
        <v>0</v>
      </c>
      <c r="R209" s="161">
        <f t="shared" si="22"/>
        <v>0</v>
      </c>
      <c r="S209" s="15">
        <f>SUMIF(Accounts!A$10:A$84,C209,Accounts!A$10:A$84)</f>
        <v>0</v>
      </c>
      <c r="T209" s="15">
        <f t="shared" si="24"/>
        <v>0</v>
      </c>
      <c r="U209" s="15">
        <f t="shared" si="21"/>
        <v>0</v>
      </c>
    </row>
    <row r="210" spans="1:21">
      <c r="A210" s="56"/>
      <c r="B210" s="3"/>
      <c r="C210" s="216"/>
      <c r="D210" s="102"/>
      <c r="E210" s="102"/>
      <c r="F210" s="103"/>
      <c r="G210" s="131"/>
      <c r="H210" s="2"/>
      <c r="I210" s="107">
        <f>IF(F210="",SUMIF(Accounts!$A$10:$A$84,C210,Accounts!$D$10:$D$84),0)</f>
        <v>0</v>
      </c>
      <c r="J210" s="30">
        <f>IF(H210&lt;&gt;"",ROUND(H210*(1-F210-I210),2),IF(SETUP!$C$10&lt;&gt;"Y",0,IF(SUMIF(Accounts!A$10:A$84,C210,Accounts!Q$10:Q$84)=1,0,ROUND((D210-E210)*(1-F210-I210)/SETUP!$C$13,2))))</f>
        <v>0</v>
      </c>
      <c r="K210" s="14" t="str">
        <f>IF(SUM(C210:H210)=0,"",IF(T210=0,LOOKUP(C210,Accounts!$A$10:$A$84,Accounts!$B$10:$B$84),"Error!  Invalid Account Number"))</f>
        <v/>
      </c>
      <c r="L210" s="30">
        <f t="shared" si="20"/>
        <v>0</v>
      </c>
      <c r="M210" s="152">
        <f t="shared" si="23"/>
        <v>0</v>
      </c>
      <c r="N210" s="43"/>
      <c r="O210" s="92"/>
      <c r="P210" s="150"/>
      <c r="Q210" s="156">
        <f t="shared" si="25"/>
        <v>0</v>
      </c>
      <c r="R210" s="161">
        <f t="shared" si="22"/>
        <v>0</v>
      </c>
      <c r="S210" s="15">
        <f>SUMIF(Accounts!A$10:A$84,C210,Accounts!A$10:A$84)</f>
        <v>0</v>
      </c>
      <c r="T210" s="15">
        <f t="shared" si="24"/>
        <v>0</v>
      </c>
      <c r="U210" s="15">
        <f t="shared" si="21"/>
        <v>0</v>
      </c>
    </row>
    <row r="211" spans="1:21">
      <c r="A211" s="56"/>
      <c r="B211" s="3"/>
      <c r="C211" s="216"/>
      <c r="D211" s="102"/>
      <c r="E211" s="102"/>
      <c r="F211" s="103"/>
      <c r="G211" s="131"/>
      <c r="H211" s="2"/>
      <c r="I211" s="107">
        <f>IF(F211="",SUMIF(Accounts!$A$10:$A$84,C211,Accounts!$D$10:$D$84),0)</f>
        <v>0</v>
      </c>
      <c r="J211" s="30">
        <f>IF(H211&lt;&gt;"",ROUND(H211*(1-F211-I211),2),IF(SETUP!$C$10&lt;&gt;"Y",0,IF(SUMIF(Accounts!A$10:A$84,C211,Accounts!Q$10:Q$84)=1,0,ROUND((D211-E211)*(1-F211-I211)/SETUP!$C$13,2))))</f>
        <v>0</v>
      </c>
      <c r="K211" s="14" t="str">
        <f>IF(SUM(C211:H211)=0,"",IF(T211=0,LOOKUP(C211,Accounts!$A$10:$A$84,Accounts!$B$10:$B$84),"Error!  Invalid Account Number"))</f>
        <v/>
      </c>
      <c r="L211" s="30">
        <f t="shared" si="20"/>
        <v>0</v>
      </c>
      <c r="M211" s="152">
        <f t="shared" si="23"/>
        <v>0</v>
      </c>
      <c r="N211" s="43"/>
      <c r="O211" s="92"/>
      <c r="P211" s="150"/>
      <c r="Q211" s="156">
        <f t="shared" si="25"/>
        <v>0</v>
      </c>
      <c r="R211" s="161">
        <f t="shared" si="22"/>
        <v>0</v>
      </c>
      <c r="S211" s="15">
        <f>SUMIF(Accounts!A$10:A$84,C211,Accounts!A$10:A$84)</f>
        <v>0</v>
      </c>
      <c r="T211" s="15">
        <f t="shared" si="24"/>
        <v>0</v>
      </c>
      <c r="U211" s="15">
        <f t="shared" si="21"/>
        <v>0</v>
      </c>
    </row>
    <row r="212" spans="1:21">
      <c r="A212" s="56"/>
      <c r="B212" s="3"/>
      <c r="C212" s="216"/>
      <c r="D212" s="102"/>
      <c r="E212" s="102"/>
      <c r="F212" s="103"/>
      <c r="G212" s="131"/>
      <c r="H212" s="2"/>
      <c r="I212" s="107">
        <f>IF(F212="",SUMIF(Accounts!$A$10:$A$84,C212,Accounts!$D$10:$D$84),0)</f>
        <v>0</v>
      </c>
      <c r="J212" s="30">
        <f>IF(H212&lt;&gt;"",ROUND(H212*(1-F212-I212),2),IF(SETUP!$C$10&lt;&gt;"Y",0,IF(SUMIF(Accounts!A$10:A$84,C212,Accounts!Q$10:Q$84)=1,0,ROUND((D212-E212)*(1-F212-I212)/SETUP!$C$13,2))))</f>
        <v>0</v>
      </c>
      <c r="K212" s="14" t="str">
        <f>IF(SUM(C212:H212)=0,"",IF(T212=0,LOOKUP(C212,Accounts!$A$10:$A$84,Accounts!$B$10:$B$84),"Error!  Invalid Account Number"))</f>
        <v/>
      </c>
      <c r="L212" s="30">
        <f t="shared" si="20"/>
        <v>0</v>
      </c>
      <c r="M212" s="152">
        <f t="shared" si="23"/>
        <v>0</v>
      </c>
      <c r="N212" s="43"/>
      <c r="O212" s="92"/>
      <c r="P212" s="150"/>
      <c r="Q212" s="156">
        <f t="shared" si="25"/>
        <v>0</v>
      </c>
      <c r="R212" s="161">
        <f t="shared" si="22"/>
        <v>0</v>
      </c>
      <c r="S212" s="15">
        <f>SUMIF(Accounts!A$10:A$84,C212,Accounts!A$10:A$84)</f>
        <v>0</v>
      </c>
      <c r="T212" s="15">
        <f t="shared" si="24"/>
        <v>0</v>
      </c>
      <c r="U212" s="15">
        <f t="shared" si="21"/>
        <v>0</v>
      </c>
    </row>
    <row r="213" spans="1:21">
      <c r="A213" s="56"/>
      <c r="B213" s="3"/>
      <c r="C213" s="216"/>
      <c r="D213" s="102"/>
      <c r="E213" s="102"/>
      <c r="F213" s="103"/>
      <c r="G213" s="131"/>
      <c r="H213" s="2"/>
      <c r="I213" s="107">
        <f>IF(F213="",SUMIF(Accounts!$A$10:$A$84,C213,Accounts!$D$10:$D$84),0)</f>
        <v>0</v>
      </c>
      <c r="J213" s="30">
        <f>IF(H213&lt;&gt;"",ROUND(H213*(1-F213-I213),2),IF(SETUP!$C$10&lt;&gt;"Y",0,IF(SUMIF(Accounts!A$10:A$84,C213,Accounts!Q$10:Q$84)=1,0,ROUND((D213-E213)*(1-F213-I213)/SETUP!$C$13,2))))</f>
        <v>0</v>
      </c>
      <c r="K213" s="14" t="str">
        <f>IF(SUM(C213:H213)=0,"",IF(T213=0,LOOKUP(C213,Accounts!$A$10:$A$84,Accounts!$B$10:$B$84),"Error!  Invalid Account Number"))</f>
        <v/>
      </c>
      <c r="L213" s="30">
        <f t="shared" si="20"/>
        <v>0</v>
      </c>
      <c r="M213" s="152">
        <f t="shared" si="23"/>
        <v>0</v>
      </c>
      <c r="N213" s="43"/>
      <c r="O213" s="92"/>
      <c r="P213" s="150"/>
      <c r="Q213" s="156">
        <f t="shared" si="25"/>
        <v>0</v>
      </c>
      <c r="R213" s="161">
        <f t="shared" si="22"/>
        <v>0</v>
      </c>
      <c r="S213" s="15">
        <f>SUMIF(Accounts!A$10:A$84,C213,Accounts!A$10:A$84)</f>
        <v>0</v>
      </c>
      <c r="T213" s="15">
        <f t="shared" si="24"/>
        <v>0</v>
      </c>
      <c r="U213" s="15">
        <f t="shared" si="21"/>
        <v>0</v>
      </c>
    </row>
    <row r="214" spans="1:21">
      <c r="A214" s="56"/>
      <c r="B214" s="3"/>
      <c r="C214" s="216"/>
      <c r="D214" s="102"/>
      <c r="E214" s="102"/>
      <c r="F214" s="103"/>
      <c r="G214" s="131"/>
      <c r="H214" s="2"/>
      <c r="I214" s="107">
        <f>IF(F214="",SUMIF(Accounts!$A$10:$A$84,C214,Accounts!$D$10:$D$84),0)</f>
        <v>0</v>
      </c>
      <c r="J214" s="30">
        <f>IF(H214&lt;&gt;"",ROUND(H214*(1-F214-I214),2),IF(SETUP!$C$10&lt;&gt;"Y",0,IF(SUMIF(Accounts!A$10:A$84,C214,Accounts!Q$10:Q$84)=1,0,ROUND((D214-E214)*(1-F214-I214)/SETUP!$C$13,2))))</f>
        <v>0</v>
      </c>
      <c r="K214" s="14" t="str">
        <f>IF(SUM(C214:H214)=0,"",IF(T214=0,LOOKUP(C214,Accounts!$A$10:$A$84,Accounts!$B$10:$B$84),"Error!  Invalid Account Number"))</f>
        <v/>
      </c>
      <c r="L214" s="30">
        <f t="shared" si="20"/>
        <v>0</v>
      </c>
      <c r="M214" s="152">
        <f t="shared" si="23"/>
        <v>0</v>
      </c>
      <c r="N214" s="43"/>
      <c r="O214" s="92"/>
      <c r="P214" s="150"/>
      <c r="Q214" s="156">
        <f t="shared" si="25"/>
        <v>0</v>
      </c>
      <c r="R214" s="161">
        <f t="shared" si="22"/>
        <v>0</v>
      </c>
      <c r="S214" s="15">
        <f>SUMIF(Accounts!A$10:A$84,C214,Accounts!A$10:A$84)</f>
        <v>0</v>
      </c>
      <c r="T214" s="15">
        <f t="shared" si="24"/>
        <v>0</v>
      </c>
      <c r="U214" s="15">
        <f t="shared" si="21"/>
        <v>0</v>
      </c>
    </row>
    <row r="215" spans="1:21">
      <c r="A215" s="56"/>
      <c r="B215" s="3"/>
      <c r="C215" s="216"/>
      <c r="D215" s="102"/>
      <c r="E215" s="102"/>
      <c r="F215" s="103"/>
      <c r="G215" s="131"/>
      <c r="H215" s="2"/>
      <c r="I215" s="107">
        <f>IF(F215="",SUMIF(Accounts!$A$10:$A$84,C215,Accounts!$D$10:$D$84),0)</f>
        <v>0</v>
      </c>
      <c r="J215" s="30">
        <f>IF(H215&lt;&gt;"",ROUND(H215*(1-F215-I215),2),IF(SETUP!$C$10&lt;&gt;"Y",0,IF(SUMIF(Accounts!A$10:A$84,C215,Accounts!Q$10:Q$84)=1,0,ROUND((D215-E215)*(1-F215-I215)/SETUP!$C$13,2))))</f>
        <v>0</v>
      </c>
      <c r="K215" s="14" t="str">
        <f>IF(SUM(C215:H215)=0,"",IF(T215=0,LOOKUP(C215,Accounts!$A$10:$A$84,Accounts!$B$10:$B$84),"Error!  Invalid Account Number"))</f>
        <v/>
      </c>
      <c r="L215" s="30">
        <f t="shared" si="20"/>
        <v>0</v>
      </c>
      <c r="M215" s="152">
        <f t="shared" si="23"/>
        <v>0</v>
      </c>
      <c r="N215" s="43"/>
      <c r="O215" s="92"/>
      <c r="P215" s="150"/>
      <c r="Q215" s="156">
        <f t="shared" si="25"/>
        <v>0</v>
      </c>
      <c r="R215" s="161">
        <f t="shared" si="22"/>
        <v>0</v>
      </c>
      <c r="S215" s="15">
        <f>SUMIF(Accounts!A$10:A$84,C215,Accounts!A$10:A$84)</f>
        <v>0</v>
      </c>
      <c r="T215" s="15">
        <f t="shared" si="24"/>
        <v>0</v>
      </c>
      <c r="U215" s="15">
        <f t="shared" si="21"/>
        <v>0</v>
      </c>
    </row>
    <row r="216" spans="1:21">
      <c r="A216" s="56"/>
      <c r="B216" s="3"/>
      <c r="C216" s="216"/>
      <c r="D216" s="102"/>
      <c r="E216" s="102"/>
      <c r="F216" s="103"/>
      <c r="G216" s="131"/>
      <c r="H216" s="2"/>
      <c r="I216" s="107">
        <f>IF(F216="",SUMIF(Accounts!$A$10:$A$84,C216,Accounts!$D$10:$D$84),0)</f>
        <v>0</v>
      </c>
      <c r="J216" s="30">
        <f>IF(H216&lt;&gt;"",ROUND(H216*(1-F216-I216),2),IF(SETUP!$C$10&lt;&gt;"Y",0,IF(SUMIF(Accounts!A$10:A$84,C216,Accounts!Q$10:Q$84)=1,0,ROUND((D216-E216)*(1-F216-I216)/SETUP!$C$13,2))))</f>
        <v>0</v>
      </c>
      <c r="K216" s="14" t="str">
        <f>IF(SUM(C216:H216)=0,"",IF(T216=0,LOOKUP(C216,Accounts!$A$10:$A$84,Accounts!$B$10:$B$84),"Error!  Invalid Account Number"))</f>
        <v/>
      </c>
      <c r="L216" s="30">
        <f t="shared" si="20"/>
        <v>0</v>
      </c>
      <c r="M216" s="152">
        <f t="shared" si="23"/>
        <v>0</v>
      </c>
      <c r="N216" s="43"/>
      <c r="O216" s="92"/>
      <c r="P216" s="150"/>
      <c r="Q216" s="156">
        <f t="shared" si="25"/>
        <v>0</v>
      </c>
      <c r="R216" s="161">
        <f t="shared" si="22"/>
        <v>0</v>
      </c>
      <c r="S216" s="15">
        <f>SUMIF(Accounts!A$10:A$84,C216,Accounts!A$10:A$84)</f>
        <v>0</v>
      </c>
      <c r="T216" s="15">
        <f t="shared" si="24"/>
        <v>0</v>
      </c>
      <c r="U216" s="15">
        <f t="shared" si="21"/>
        <v>0</v>
      </c>
    </row>
    <row r="217" spans="1:21">
      <c r="A217" s="56"/>
      <c r="B217" s="3"/>
      <c r="C217" s="216"/>
      <c r="D217" s="102"/>
      <c r="E217" s="102"/>
      <c r="F217" s="103"/>
      <c r="G217" s="131"/>
      <c r="H217" s="2"/>
      <c r="I217" s="107">
        <f>IF(F217="",SUMIF(Accounts!$A$10:$A$84,C217,Accounts!$D$10:$D$84),0)</f>
        <v>0</v>
      </c>
      <c r="J217" s="30">
        <f>IF(H217&lt;&gt;"",ROUND(H217*(1-F217-I217),2),IF(SETUP!$C$10&lt;&gt;"Y",0,IF(SUMIF(Accounts!A$10:A$84,C217,Accounts!Q$10:Q$84)=1,0,ROUND((D217-E217)*(1-F217-I217)/SETUP!$C$13,2))))</f>
        <v>0</v>
      </c>
      <c r="K217" s="14" t="str">
        <f>IF(SUM(C217:H217)=0,"",IF(T217=0,LOOKUP(C217,Accounts!$A$10:$A$84,Accounts!$B$10:$B$84),"Error!  Invalid Account Number"))</f>
        <v/>
      </c>
      <c r="L217" s="30">
        <f t="shared" si="20"/>
        <v>0</v>
      </c>
      <c r="M217" s="152">
        <f t="shared" si="23"/>
        <v>0</v>
      </c>
      <c r="N217" s="43"/>
      <c r="O217" s="92"/>
      <c r="P217" s="150"/>
      <c r="Q217" s="156">
        <f t="shared" si="25"/>
        <v>0</v>
      </c>
      <c r="R217" s="161">
        <f t="shared" si="22"/>
        <v>0</v>
      </c>
      <c r="S217" s="15">
        <f>SUMIF(Accounts!A$10:A$84,C217,Accounts!A$10:A$84)</f>
        <v>0</v>
      </c>
      <c r="T217" s="15">
        <f t="shared" si="24"/>
        <v>0</v>
      </c>
      <c r="U217" s="15">
        <f t="shared" si="21"/>
        <v>0</v>
      </c>
    </row>
    <row r="218" spans="1:21">
      <c r="A218" s="56"/>
      <c r="B218" s="3"/>
      <c r="C218" s="216"/>
      <c r="D218" s="102"/>
      <c r="E218" s="102"/>
      <c r="F218" s="103"/>
      <c r="G218" s="131"/>
      <c r="H218" s="2"/>
      <c r="I218" s="107">
        <f>IF(F218="",SUMIF(Accounts!$A$10:$A$84,C218,Accounts!$D$10:$D$84),0)</f>
        <v>0</v>
      </c>
      <c r="J218" s="30">
        <f>IF(H218&lt;&gt;"",ROUND(H218*(1-F218-I218),2),IF(SETUP!$C$10&lt;&gt;"Y",0,IF(SUMIF(Accounts!A$10:A$84,C218,Accounts!Q$10:Q$84)=1,0,ROUND((D218-E218)*(1-F218-I218)/SETUP!$C$13,2))))</f>
        <v>0</v>
      </c>
      <c r="K218" s="14" t="str">
        <f>IF(SUM(C218:H218)=0,"",IF(T218=0,LOOKUP(C218,Accounts!$A$10:$A$84,Accounts!$B$10:$B$84),"Error!  Invalid Account Number"))</f>
        <v/>
      </c>
      <c r="L218" s="30">
        <f t="shared" si="20"/>
        <v>0</v>
      </c>
      <c r="M218" s="152">
        <f t="shared" si="23"/>
        <v>0</v>
      </c>
      <c r="N218" s="43"/>
      <c r="O218" s="92"/>
      <c r="P218" s="150"/>
      <c r="Q218" s="156">
        <f t="shared" si="25"/>
        <v>0</v>
      </c>
      <c r="R218" s="161">
        <f t="shared" si="22"/>
        <v>0</v>
      </c>
      <c r="S218" s="15">
        <f>SUMIF(Accounts!A$10:A$84,C218,Accounts!A$10:A$84)</f>
        <v>0</v>
      </c>
      <c r="T218" s="15">
        <f t="shared" si="24"/>
        <v>0</v>
      </c>
      <c r="U218" s="15">
        <f t="shared" si="21"/>
        <v>0</v>
      </c>
    </row>
    <row r="219" spans="1:21">
      <c r="A219" s="56"/>
      <c r="B219" s="3"/>
      <c r="C219" s="216"/>
      <c r="D219" s="102"/>
      <c r="E219" s="102"/>
      <c r="F219" s="103"/>
      <c r="G219" s="131"/>
      <c r="H219" s="2"/>
      <c r="I219" s="107">
        <f>IF(F219="",SUMIF(Accounts!$A$10:$A$84,C219,Accounts!$D$10:$D$84),0)</f>
        <v>0</v>
      </c>
      <c r="J219" s="30">
        <f>IF(H219&lt;&gt;"",ROUND(H219*(1-F219-I219),2),IF(SETUP!$C$10&lt;&gt;"Y",0,IF(SUMIF(Accounts!A$10:A$84,C219,Accounts!Q$10:Q$84)=1,0,ROUND((D219-E219)*(1-F219-I219)/SETUP!$C$13,2))))</f>
        <v>0</v>
      </c>
      <c r="K219" s="14" t="str">
        <f>IF(SUM(C219:H219)=0,"",IF(T219=0,LOOKUP(C219,Accounts!$A$10:$A$84,Accounts!$B$10:$B$84),"Error!  Invalid Account Number"))</f>
        <v/>
      </c>
      <c r="L219" s="30">
        <f t="shared" si="20"/>
        <v>0</v>
      </c>
      <c r="M219" s="152">
        <f t="shared" si="23"/>
        <v>0</v>
      </c>
      <c r="N219" s="43"/>
      <c r="O219" s="92"/>
      <c r="P219" s="150"/>
      <c r="Q219" s="156">
        <f t="shared" si="25"/>
        <v>0</v>
      </c>
      <c r="R219" s="161">
        <f t="shared" si="22"/>
        <v>0</v>
      </c>
      <c r="S219" s="15">
        <f>SUMIF(Accounts!A$10:A$84,C219,Accounts!A$10:A$84)</f>
        <v>0</v>
      </c>
      <c r="T219" s="15">
        <f t="shared" si="24"/>
        <v>0</v>
      </c>
      <c r="U219" s="15">
        <f t="shared" si="21"/>
        <v>0</v>
      </c>
    </row>
    <row r="220" spans="1:21">
      <c r="A220" s="56"/>
      <c r="B220" s="3"/>
      <c r="C220" s="216"/>
      <c r="D220" s="102"/>
      <c r="E220" s="102"/>
      <c r="F220" s="103"/>
      <c r="G220" s="131"/>
      <c r="H220" s="2"/>
      <c r="I220" s="107">
        <f>IF(F220="",SUMIF(Accounts!$A$10:$A$84,C220,Accounts!$D$10:$D$84),0)</f>
        <v>0</v>
      </c>
      <c r="J220" s="30">
        <f>IF(H220&lt;&gt;"",ROUND(H220*(1-F220-I220),2),IF(SETUP!$C$10&lt;&gt;"Y",0,IF(SUMIF(Accounts!A$10:A$84,C220,Accounts!Q$10:Q$84)=1,0,ROUND((D220-E220)*(1-F220-I220)/SETUP!$C$13,2))))</f>
        <v>0</v>
      </c>
      <c r="K220" s="14" t="str">
        <f>IF(SUM(C220:H220)=0,"",IF(T220=0,LOOKUP(C220,Accounts!$A$10:$A$84,Accounts!$B$10:$B$84),"Error!  Invalid Account Number"))</f>
        <v/>
      </c>
      <c r="L220" s="30">
        <f t="shared" si="20"/>
        <v>0</v>
      </c>
      <c r="M220" s="152">
        <f t="shared" si="23"/>
        <v>0</v>
      </c>
      <c r="N220" s="43"/>
      <c r="O220" s="92"/>
      <c r="P220" s="150"/>
      <c r="Q220" s="156">
        <f t="shared" si="25"/>
        <v>0</v>
      </c>
      <c r="R220" s="161">
        <f t="shared" si="22"/>
        <v>0</v>
      </c>
      <c r="S220" s="15">
        <f>SUMIF(Accounts!A$10:A$84,C220,Accounts!A$10:A$84)</f>
        <v>0</v>
      </c>
      <c r="T220" s="15">
        <f t="shared" si="24"/>
        <v>0</v>
      </c>
      <c r="U220" s="15">
        <f t="shared" si="21"/>
        <v>0</v>
      </c>
    </row>
    <row r="221" spans="1:21">
      <c r="A221" s="56"/>
      <c r="B221" s="3"/>
      <c r="C221" s="216"/>
      <c r="D221" s="102"/>
      <c r="E221" s="102"/>
      <c r="F221" s="103"/>
      <c r="G221" s="131"/>
      <c r="H221" s="2"/>
      <c r="I221" s="107">
        <f>IF(F221="",SUMIF(Accounts!$A$10:$A$84,C221,Accounts!$D$10:$D$84),0)</f>
        <v>0</v>
      </c>
      <c r="J221" s="30">
        <f>IF(H221&lt;&gt;"",ROUND(H221*(1-F221-I221),2),IF(SETUP!$C$10&lt;&gt;"Y",0,IF(SUMIF(Accounts!A$10:A$84,C221,Accounts!Q$10:Q$84)=1,0,ROUND((D221-E221)*(1-F221-I221)/SETUP!$C$13,2))))</f>
        <v>0</v>
      </c>
      <c r="K221" s="14" t="str">
        <f>IF(SUM(C221:H221)=0,"",IF(T221=0,LOOKUP(C221,Accounts!$A$10:$A$84,Accounts!$B$10:$B$84),"Error!  Invalid Account Number"))</f>
        <v/>
      </c>
      <c r="L221" s="30">
        <f t="shared" si="20"/>
        <v>0</v>
      </c>
      <c r="M221" s="152">
        <f t="shared" si="23"/>
        <v>0</v>
      </c>
      <c r="N221" s="43"/>
      <c r="O221" s="92"/>
      <c r="P221" s="150"/>
      <c r="Q221" s="156">
        <f t="shared" si="25"/>
        <v>0</v>
      </c>
      <c r="R221" s="161">
        <f t="shared" si="22"/>
        <v>0</v>
      </c>
      <c r="S221" s="15">
        <f>SUMIF(Accounts!A$10:A$84,C221,Accounts!A$10:A$84)</f>
        <v>0</v>
      </c>
      <c r="T221" s="15">
        <f t="shared" si="24"/>
        <v>0</v>
      </c>
      <c r="U221" s="15">
        <f t="shared" si="21"/>
        <v>0</v>
      </c>
    </row>
    <row r="222" spans="1:21">
      <c r="A222" s="56"/>
      <c r="B222" s="3"/>
      <c r="C222" s="216"/>
      <c r="D222" s="102"/>
      <c r="E222" s="102"/>
      <c r="F222" s="103"/>
      <c r="G222" s="131"/>
      <c r="H222" s="2"/>
      <c r="I222" s="107">
        <f>IF(F222="",SUMIF(Accounts!$A$10:$A$84,C222,Accounts!$D$10:$D$84),0)</f>
        <v>0</v>
      </c>
      <c r="J222" s="30">
        <f>IF(H222&lt;&gt;"",ROUND(H222*(1-F222-I222),2),IF(SETUP!$C$10&lt;&gt;"Y",0,IF(SUMIF(Accounts!A$10:A$84,C222,Accounts!Q$10:Q$84)=1,0,ROUND((D222-E222)*(1-F222-I222)/SETUP!$C$13,2))))</f>
        <v>0</v>
      </c>
      <c r="K222" s="14" t="str">
        <f>IF(SUM(C222:H222)=0,"",IF(T222=0,LOOKUP(C222,Accounts!$A$10:$A$84,Accounts!$B$10:$B$84),"Error!  Invalid Account Number"))</f>
        <v/>
      </c>
      <c r="L222" s="30">
        <f t="shared" si="20"/>
        <v>0</v>
      </c>
      <c r="M222" s="152">
        <f t="shared" si="23"/>
        <v>0</v>
      </c>
      <c r="N222" s="43"/>
      <c r="O222" s="92"/>
      <c r="P222" s="150"/>
      <c r="Q222" s="156">
        <f t="shared" si="25"/>
        <v>0</v>
      </c>
      <c r="R222" s="161">
        <f t="shared" si="22"/>
        <v>0</v>
      </c>
      <c r="S222" s="15">
        <f>SUMIF(Accounts!A$10:A$84,C222,Accounts!A$10:A$84)</f>
        <v>0</v>
      </c>
      <c r="T222" s="15">
        <f t="shared" si="24"/>
        <v>0</v>
      </c>
      <c r="U222" s="15">
        <f t="shared" si="21"/>
        <v>0</v>
      </c>
    </row>
    <row r="223" spans="1:21">
      <c r="A223" s="56"/>
      <c r="B223" s="3"/>
      <c r="C223" s="216"/>
      <c r="D223" s="102"/>
      <c r="E223" s="102"/>
      <c r="F223" s="103"/>
      <c r="G223" s="131"/>
      <c r="H223" s="2"/>
      <c r="I223" s="107">
        <f>IF(F223="",SUMIF(Accounts!$A$10:$A$84,C223,Accounts!$D$10:$D$84),0)</f>
        <v>0</v>
      </c>
      <c r="J223" s="30">
        <f>IF(H223&lt;&gt;"",ROUND(H223*(1-F223-I223),2),IF(SETUP!$C$10&lt;&gt;"Y",0,IF(SUMIF(Accounts!A$10:A$84,C223,Accounts!Q$10:Q$84)=1,0,ROUND((D223-E223)*(1-F223-I223)/SETUP!$C$13,2))))</f>
        <v>0</v>
      </c>
      <c r="K223" s="14" t="str">
        <f>IF(SUM(C223:H223)=0,"",IF(T223=0,LOOKUP(C223,Accounts!$A$10:$A$84,Accounts!$B$10:$B$84),"Error!  Invalid Account Number"))</f>
        <v/>
      </c>
      <c r="L223" s="30">
        <f t="shared" si="20"/>
        <v>0</v>
      </c>
      <c r="M223" s="152">
        <f t="shared" si="23"/>
        <v>0</v>
      </c>
      <c r="N223" s="43"/>
      <c r="O223" s="92"/>
      <c r="P223" s="150"/>
      <c r="Q223" s="156">
        <f t="shared" si="25"/>
        <v>0</v>
      </c>
      <c r="R223" s="161">
        <f t="shared" si="22"/>
        <v>0</v>
      </c>
      <c r="S223" s="15">
        <f>SUMIF(Accounts!A$10:A$84,C223,Accounts!A$10:A$84)</f>
        <v>0</v>
      </c>
      <c r="T223" s="15">
        <f t="shared" si="24"/>
        <v>0</v>
      </c>
      <c r="U223" s="15">
        <f t="shared" si="21"/>
        <v>0</v>
      </c>
    </row>
    <row r="224" spans="1:21">
      <c r="A224" s="56"/>
      <c r="B224" s="3"/>
      <c r="C224" s="216"/>
      <c r="D224" s="102"/>
      <c r="E224" s="102"/>
      <c r="F224" s="103"/>
      <c r="G224" s="131"/>
      <c r="H224" s="2"/>
      <c r="I224" s="107">
        <f>IF(F224="",SUMIF(Accounts!$A$10:$A$84,C224,Accounts!$D$10:$D$84),0)</f>
        <v>0</v>
      </c>
      <c r="J224" s="30">
        <f>IF(H224&lt;&gt;"",ROUND(H224*(1-F224-I224),2),IF(SETUP!$C$10&lt;&gt;"Y",0,IF(SUMIF(Accounts!A$10:A$84,C224,Accounts!Q$10:Q$84)=1,0,ROUND((D224-E224)*(1-F224-I224)/SETUP!$C$13,2))))</f>
        <v>0</v>
      </c>
      <c r="K224" s="14" t="str">
        <f>IF(SUM(C224:H224)=0,"",IF(T224=0,LOOKUP(C224,Accounts!$A$10:$A$84,Accounts!$B$10:$B$84),"Error!  Invalid Account Number"))</f>
        <v/>
      </c>
      <c r="L224" s="30">
        <f t="shared" si="20"/>
        <v>0</v>
      </c>
      <c r="M224" s="152">
        <f t="shared" si="23"/>
        <v>0</v>
      </c>
      <c r="N224" s="43"/>
      <c r="O224" s="92"/>
      <c r="P224" s="150"/>
      <c r="Q224" s="156">
        <f t="shared" si="25"/>
        <v>0</v>
      </c>
      <c r="R224" s="161">
        <f t="shared" si="22"/>
        <v>0</v>
      </c>
      <c r="S224" s="15">
        <f>SUMIF(Accounts!A$10:A$84,C224,Accounts!A$10:A$84)</f>
        <v>0</v>
      </c>
      <c r="T224" s="15">
        <f t="shared" si="24"/>
        <v>0</v>
      </c>
      <c r="U224" s="15">
        <f t="shared" si="21"/>
        <v>0</v>
      </c>
    </row>
    <row r="225" spans="1:21">
      <c r="A225" s="56"/>
      <c r="B225" s="3"/>
      <c r="C225" s="216"/>
      <c r="D225" s="102"/>
      <c r="E225" s="102"/>
      <c r="F225" s="103"/>
      <c r="G225" s="131"/>
      <c r="H225" s="2"/>
      <c r="I225" s="107">
        <f>IF(F225="",SUMIF(Accounts!$A$10:$A$84,C225,Accounts!$D$10:$D$84),0)</f>
        <v>0</v>
      </c>
      <c r="J225" s="30">
        <f>IF(H225&lt;&gt;"",ROUND(H225*(1-F225-I225),2),IF(SETUP!$C$10&lt;&gt;"Y",0,IF(SUMIF(Accounts!A$10:A$84,C225,Accounts!Q$10:Q$84)=1,0,ROUND((D225-E225)*(1-F225-I225)/SETUP!$C$13,2))))</f>
        <v>0</v>
      </c>
      <c r="K225" s="14" t="str">
        <f>IF(SUM(C225:H225)=0,"",IF(T225=0,LOOKUP(C225,Accounts!$A$10:$A$84,Accounts!$B$10:$B$84),"Error!  Invalid Account Number"))</f>
        <v/>
      </c>
      <c r="L225" s="30">
        <f t="shared" si="20"/>
        <v>0</v>
      </c>
      <c r="M225" s="152">
        <f t="shared" si="23"/>
        <v>0</v>
      </c>
      <c r="N225" s="43"/>
      <c r="O225" s="92"/>
      <c r="P225" s="150"/>
      <c r="Q225" s="156">
        <f t="shared" si="25"/>
        <v>0</v>
      </c>
      <c r="R225" s="161">
        <f t="shared" si="22"/>
        <v>0</v>
      </c>
      <c r="S225" s="15">
        <f>SUMIF(Accounts!A$10:A$84,C225,Accounts!A$10:A$84)</f>
        <v>0</v>
      </c>
      <c r="T225" s="15">
        <f t="shared" si="24"/>
        <v>0</v>
      </c>
      <c r="U225" s="15">
        <f t="shared" si="21"/>
        <v>0</v>
      </c>
    </row>
    <row r="226" spans="1:21">
      <c r="A226" s="56"/>
      <c r="B226" s="3"/>
      <c r="C226" s="216"/>
      <c r="D226" s="102"/>
      <c r="E226" s="102"/>
      <c r="F226" s="103"/>
      <c r="G226" s="131"/>
      <c r="H226" s="2"/>
      <c r="I226" s="107">
        <f>IF(F226="",SUMIF(Accounts!$A$10:$A$84,C226,Accounts!$D$10:$D$84),0)</f>
        <v>0</v>
      </c>
      <c r="J226" s="30">
        <f>IF(H226&lt;&gt;"",ROUND(H226*(1-F226-I226),2),IF(SETUP!$C$10&lt;&gt;"Y",0,IF(SUMIF(Accounts!A$10:A$84,C226,Accounts!Q$10:Q$84)=1,0,ROUND((D226-E226)*(1-F226-I226)/SETUP!$C$13,2))))</f>
        <v>0</v>
      </c>
      <c r="K226" s="14" t="str">
        <f>IF(SUM(C226:H226)=0,"",IF(T226=0,LOOKUP(C226,Accounts!$A$10:$A$84,Accounts!$B$10:$B$84),"Error!  Invalid Account Number"))</f>
        <v/>
      </c>
      <c r="L226" s="30">
        <f t="shared" si="20"/>
        <v>0</v>
      </c>
      <c r="M226" s="152">
        <f t="shared" si="23"/>
        <v>0</v>
      </c>
      <c r="N226" s="43"/>
      <c r="O226" s="92"/>
      <c r="P226" s="150"/>
      <c r="Q226" s="156">
        <f t="shared" si="25"/>
        <v>0</v>
      </c>
      <c r="R226" s="161">
        <f t="shared" si="22"/>
        <v>0</v>
      </c>
      <c r="S226" s="15">
        <f>SUMIF(Accounts!A$10:A$84,C226,Accounts!A$10:A$84)</f>
        <v>0</v>
      </c>
      <c r="T226" s="15">
        <f t="shared" si="24"/>
        <v>0</v>
      </c>
      <c r="U226" s="15">
        <f t="shared" si="21"/>
        <v>0</v>
      </c>
    </row>
    <row r="227" spans="1:21">
      <c r="A227" s="56"/>
      <c r="B227" s="3"/>
      <c r="C227" s="216"/>
      <c r="D227" s="102"/>
      <c r="E227" s="102"/>
      <c r="F227" s="103"/>
      <c r="G227" s="131"/>
      <c r="H227" s="2"/>
      <c r="I227" s="107">
        <f>IF(F227="",SUMIF(Accounts!$A$10:$A$84,C227,Accounts!$D$10:$D$84),0)</f>
        <v>0</v>
      </c>
      <c r="J227" s="30">
        <f>IF(H227&lt;&gt;"",ROUND(H227*(1-F227-I227),2),IF(SETUP!$C$10&lt;&gt;"Y",0,IF(SUMIF(Accounts!A$10:A$84,C227,Accounts!Q$10:Q$84)=1,0,ROUND((D227-E227)*(1-F227-I227)/SETUP!$C$13,2))))</f>
        <v>0</v>
      </c>
      <c r="K227" s="14" t="str">
        <f>IF(SUM(C227:H227)=0,"",IF(T227=0,LOOKUP(C227,Accounts!$A$10:$A$84,Accounts!$B$10:$B$84),"Error!  Invalid Account Number"))</f>
        <v/>
      </c>
      <c r="L227" s="30">
        <f t="shared" si="20"/>
        <v>0</v>
      </c>
      <c r="M227" s="152">
        <f t="shared" si="23"/>
        <v>0</v>
      </c>
      <c r="N227" s="43"/>
      <c r="O227" s="92"/>
      <c r="P227" s="150"/>
      <c r="Q227" s="156">
        <f t="shared" si="25"/>
        <v>0</v>
      </c>
      <c r="R227" s="161">
        <f t="shared" si="22"/>
        <v>0</v>
      </c>
      <c r="S227" s="15">
        <f>SUMIF(Accounts!A$10:A$84,C227,Accounts!A$10:A$84)</f>
        <v>0</v>
      </c>
      <c r="T227" s="15">
        <f t="shared" si="24"/>
        <v>0</v>
      </c>
      <c r="U227" s="15">
        <f t="shared" si="21"/>
        <v>0</v>
      </c>
    </row>
    <row r="228" spans="1:21">
      <c r="A228" s="56"/>
      <c r="B228" s="3"/>
      <c r="C228" s="216"/>
      <c r="D228" s="102"/>
      <c r="E228" s="102"/>
      <c r="F228" s="103"/>
      <c r="G228" s="131"/>
      <c r="H228" s="2"/>
      <c r="I228" s="107">
        <f>IF(F228="",SUMIF(Accounts!$A$10:$A$84,C228,Accounts!$D$10:$D$84),0)</f>
        <v>0</v>
      </c>
      <c r="J228" s="30">
        <f>IF(H228&lt;&gt;"",ROUND(H228*(1-F228-I228),2),IF(SETUP!$C$10&lt;&gt;"Y",0,IF(SUMIF(Accounts!A$10:A$84,C228,Accounts!Q$10:Q$84)=1,0,ROUND((D228-E228)*(1-F228-I228)/SETUP!$C$13,2))))</f>
        <v>0</v>
      </c>
      <c r="K228" s="14" t="str">
        <f>IF(SUM(C228:H228)=0,"",IF(T228=0,LOOKUP(C228,Accounts!$A$10:$A$84,Accounts!$B$10:$B$84),"Error!  Invalid Account Number"))</f>
        <v/>
      </c>
      <c r="L228" s="30">
        <f t="shared" si="20"/>
        <v>0</v>
      </c>
      <c r="M228" s="152">
        <f t="shared" si="23"/>
        <v>0</v>
      </c>
      <c r="N228" s="43"/>
      <c r="O228" s="92"/>
      <c r="P228" s="150"/>
      <c r="Q228" s="156">
        <f t="shared" si="25"/>
        <v>0</v>
      </c>
      <c r="R228" s="161">
        <f t="shared" si="22"/>
        <v>0</v>
      </c>
      <c r="S228" s="15">
        <f>SUMIF(Accounts!A$10:A$84,C228,Accounts!A$10:A$84)</f>
        <v>0</v>
      </c>
      <c r="T228" s="15">
        <f t="shared" si="24"/>
        <v>0</v>
      </c>
      <c r="U228" s="15">
        <f t="shared" si="21"/>
        <v>0</v>
      </c>
    </row>
    <row r="229" spans="1:21">
      <c r="A229" s="56"/>
      <c r="B229" s="3"/>
      <c r="C229" s="216"/>
      <c r="D229" s="102"/>
      <c r="E229" s="102"/>
      <c r="F229" s="103"/>
      <c r="G229" s="131"/>
      <c r="H229" s="2"/>
      <c r="I229" s="107">
        <f>IF(F229="",SUMIF(Accounts!$A$10:$A$84,C229,Accounts!$D$10:$D$84),0)</f>
        <v>0</v>
      </c>
      <c r="J229" s="30">
        <f>IF(H229&lt;&gt;"",ROUND(H229*(1-F229-I229),2),IF(SETUP!$C$10&lt;&gt;"Y",0,IF(SUMIF(Accounts!A$10:A$84,C229,Accounts!Q$10:Q$84)=1,0,ROUND((D229-E229)*(1-F229-I229)/SETUP!$C$13,2))))</f>
        <v>0</v>
      </c>
      <c r="K229" s="14" t="str">
        <f>IF(SUM(C229:H229)=0,"",IF(T229=0,LOOKUP(C229,Accounts!$A$10:$A$84,Accounts!$B$10:$B$84),"Error!  Invalid Account Number"))</f>
        <v/>
      </c>
      <c r="L229" s="30">
        <f t="shared" si="20"/>
        <v>0</v>
      </c>
      <c r="M229" s="152">
        <f t="shared" si="23"/>
        <v>0</v>
      </c>
      <c r="N229" s="43"/>
      <c r="O229" s="92"/>
      <c r="P229" s="150"/>
      <c r="Q229" s="156">
        <f t="shared" si="25"/>
        <v>0</v>
      </c>
      <c r="R229" s="161">
        <f t="shared" si="22"/>
        <v>0</v>
      </c>
      <c r="S229" s="15">
        <f>SUMIF(Accounts!A$10:A$84,C229,Accounts!A$10:A$84)</f>
        <v>0</v>
      </c>
      <c r="T229" s="15">
        <f t="shared" si="24"/>
        <v>0</v>
      </c>
      <c r="U229" s="15">
        <f t="shared" si="21"/>
        <v>0</v>
      </c>
    </row>
    <row r="230" spans="1:21">
      <c r="A230" s="56"/>
      <c r="B230" s="3"/>
      <c r="C230" s="216"/>
      <c r="D230" s="102"/>
      <c r="E230" s="102"/>
      <c r="F230" s="103"/>
      <c r="G230" s="131"/>
      <c r="H230" s="2"/>
      <c r="I230" s="107">
        <f>IF(F230="",SUMIF(Accounts!$A$10:$A$84,C230,Accounts!$D$10:$D$84),0)</f>
        <v>0</v>
      </c>
      <c r="J230" s="30">
        <f>IF(H230&lt;&gt;"",ROUND(H230*(1-F230-I230),2),IF(SETUP!$C$10&lt;&gt;"Y",0,IF(SUMIF(Accounts!A$10:A$84,C230,Accounts!Q$10:Q$84)=1,0,ROUND((D230-E230)*(1-F230-I230)/SETUP!$C$13,2))))</f>
        <v>0</v>
      </c>
      <c r="K230" s="14" t="str">
        <f>IF(SUM(C230:H230)=0,"",IF(T230=0,LOOKUP(C230,Accounts!$A$10:$A$84,Accounts!$B$10:$B$84),"Error!  Invalid Account Number"))</f>
        <v/>
      </c>
      <c r="L230" s="30">
        <f t="shared" si="20"/>
        <v>0</v>
      </c>
      <c r="M230" s="152">
        <f t="shared" si="23"/>
        <v>0</v>
      </c>
      <c r="N230" s="43"/>
      <c r="O230" s="92"/>
      <c r="P230" s="150"/>
      <c r="Q230" s="156">
        <f t="shared" si="25"/>
        <v>0</v>
      </c>
      <c r="R230" s="161">
        <f t="shared" si="22"/>
        <v>0</v>
      </c>
      <c r="S230" s="15">
        <f>SUMIF(Accounts!A$10:A$84,C230,Accounts!A$10:A$84)</f>
        <v>0</v>
      </c>
      <c r="T230" s="15">
        <f t="shared" si="24"/>
        <v>0</v>
      </c>
      <c r="U230" s="15">
        <f t="shared" si="21"/>
        <v>0</v>
      </c>
    </row>
    <row r="231" spans="1:21">
      <c r="A231" s="56"/>
      <c r="B231" s="3"/>
      <c r="C231" s="216"/>
      <c r="D231" s="102"/>
      <c r="E231" s="102"/>
      <c r="F231" s="103"/>
      <c r="G231" s="131"/>
      <c r="H231" s="2"/>
      <c r="I231" s="107">
        <f>IF(F231="",SUMIF(Accounts!$A$10:$A$84,C231,Accounts!$D$10:$D$84),0)</f>
        <v>0</v>
      </c>
      <c r="J231" s="30">
        <f>IF(H231&lt;&gt;"",ROUND(H231*(1-F231-I231),2),IF(SETUP!$C$10&lt;&gt;"Y",0,IF(SUMIF(Accounts!A$10:A$84,C231,Accounts!Q$10:Q$84)=1,0,ROUND((D231-E231)*(1-F231-I231)/SETUP!$C$13,2))))</f>
        <v>0</v>
      </c>
      <c r="K231" s="14" t="str">
        <f>IF(SUM(C231:H231)=0,"",IF(T231=0,LOOKUP(C231,Accounts!$A$10:$A$84,Accounts!$B$10:$B$84),"Error!  Invalid Account Number"))</f>
        <v/>
      </c>
      <c r="L231" s="30">
        <f t="shared" si="20"/>
        <v>0</v>
      </c>
      <c r="M231" s="152">
        <f t="shared" si="23"/>
        <v>0</v>
      </c>
      <c r="N231" s="43"/>
      <c r="O231" s="92"/>
      <c r="P231" s="150"/>
      <c r="Q231" s="156">
        <f t="shared" si="25"/>
        <v>0</v>
      </c>
      <c r="R231" s="161">
        <f t="shared" si="22"/>
        <v>0</v>
      </c>
      <c r="S231" s="15">
        <f>SUMIF(Accounts!A$10:A$84,C231,Accounts!A$10:A$84)</f>
        <v>0</v>
      </c>
      <c r="T231" s="15">
        <f t="shared" si="24"/>
        <v>0</v>
      </c>
      <c r="U231" s="15">
        <f t="shared" si="21"/>
        <v>0</v>
      </c>
    </row>
    <row r="232" spans="1:21">
      <c r="A232" s="56"/>
      <c r="B232" s="3"/>
      <c r="C232" s="216"/>
      <c r="D232" s="102"/>
      <c r="E232" s="102"/>
      <c r="F232" s="103"/>
      <c r="G232" s="131"/>
      <c r="H232" s="2"/>
      <c r="I232" s="107">
        <f>IF(F232="",SUMIF(Accounts!$A$10:$A$84,C232,Accounts!$D$10:$D$84),0)</f>
        <v>0</v>
      </c>
      <c r="J232" s="30">
        <f>IF(H232&lt;&gt;"",ROUND(H232*(1-F232-I232),2),IF(SETUP!$C$10&lt;&gt;"Y",0,IF(SUMIF(Accounts!A$10:A$84,C232,Accounts!Q$10:Q$84)=1,0,ROUND((D232-E232)*(1-F232-I232)/SETUP!$C$13,2))))</f>
        <v>0</v>
      </c>
      <c r="K232" s="14" t="str">
        <f>IF(SUM(C232:H232)=0,"",IF(T232=0,LOOKUP(C232,Accounts!$A$10:$A$84,Accounts!$B$10:$B$84),"Error!  Invalid Account Number"))</f>
        <v/>
      </c>
      <c r="L232" s="30">
        <f t="shared" si="20"/>
        <v>0</v>
      </c>
      <c r="M232" s="152">
        <f t="shared" si="23"/>
        <v>0</v>
      </c>
      <c r="N232" s="43"/>
      <c r="O232" s="92"/>
      <c r="P232" s="150"/>
      <c r="Q232" s="156">
        <f t="shared" si="25"/>
        <v>0</v>
      </c>
      <c r="R232" s="161">
        <f t="shared" si="22"/>
        <v>0</v>
      </c>
      <c r="S232" s="15">
        <f>SUMIF(Accounts!A$10:A$84,C232,Accounts!A$10:A$84)</f>
        <v>0</v>
      </c>
      <c r="T232" s="15">
        <f t="shared" si="24"/>
        <v>0</v>
      </c>
      <c r="U232" s="15">
        <f t="shared" si="21"/>
        <v>0</v>
      </c>
    </row>
    <row r="233" spans="1:21">
      <c r="A233" s="56"/>
      <c r="B233" s="3"/>
      <c r="C233" s="216"/>
      <c r="D233" s="102"/>
      <c r="E233" s="102"/>
      <c r="F233" s="103"/>
      <c r="G233" s="131"/>
      <c r="H233" s="2"/>
      <c r="I233" s="107">
        <f>IF(F233="",SUMIF(Accounts!$A$10:$A$84,C233,Accounts!$D$10:$D$84),0)</f>
        <v>0</v>
      </c>
      <c r="J233" s="30">
        <f>IF(H233&lt;&gt;"",ROUND(H233*(1-F233-I233),2),IF(SETUP!$C$10&lt;&gt;"Y",0,IF(SUMIF(Accounts!A$10:A$84,C233,Accounts!Q$10:Q$84)=1,0,ROUND((D233-E233)*(1-F233-I233)/SETUP!$C$13,2))))</f>
        <v>0</v>
      </c>
      <c r="K233" s="14" t="str">
        <f>IF(SUM(C233:H233)=0,"",IF(T233=0,LOOKUP(C233,Accounts!$A$10:$A$84,Accounts!$B$10:$B$84),"Error!  Invalid Account Number"))</f>
        <v/>
      </c>
      <c r="L233" s="30">
        <f t="shared" si="20"/>
        <v>0</v>
      </c>
      <c r="M233" s="152">
        <f t="shared" si="23"/>
        <v>0</v>
      </c>
      <c r="N233" s="43"/>
      <c r="O233" s="92"/>
      <c r="P233" s="150"/>
      <c r="Q233" s="156">
        <f t="shared" si="25"/>
        <v>0</v>
      </c>
      <c r="R233" s="161">
        <f t="shared" si="22"/>
        <v>0</v>
      </c>
      <c r="S233" s="15">
        <f>SUMIF(Accounts!A$10:A$84,C233,Accounts!A$10:A$84)</f>
        <v>0</v>
      </c>
      <c r="T233" s="15">
        <f t="shared" si="24"/>
        <v>0</v>
      </c>
      <c r="U233" s="15">
        <f t="shared" si="21"/>
        <v>0</v>
      </c>
    </row>
    <row r="234" spans="1:21">
      <c r="A234" s="56"/>
      <c r="B234" s="3"/>
      <c r="C234" s="216"/>
      <c r="D234" s="102"/>
      <c r="E234" s="102"/>
      <c r="F234" s="103"/>
      <c r="G234" s="131"/>
      <c r="H234" s="2"/>
      <c r="I234" s="107">
        <f>IF(F234="",SUMIF(Accounts!$A$10:$A$84,C234,Accounts!$D$10:$D$84),0)</f>
        <v>0</v>
      </c>
      <c r="J234" s="30">
        <f>IF(H234&lt;&gt;"",ROUND(H234*(1-F234-I234),2),IF(SETUP!$C$10&lt;&gt;"Y",0,IF(SUMIF(Accounts!A$10:A$84,C234,Accounts!Q$10:Q$84)=1,0,ROUND((D234-E234)*(1-F234-I234)/SETUP!$C$13,2))))</f>
        <v>0</v>
      </c>
      <c r="K234" s="14" t="str">
        <f>IF(SUM(C234:H234)=0,"",IF(T234=0,LOOKUP(C234,Accounts!$A$10:$A$84,Accounts!$B$10:$B$84),"Error!  Invalid Account Number"))</f>
        <v/>
      </c>
      <c r="L234" s="30">
        <f t="shared" si="20"/>
        <v>0</v>
      </c>
      <c r="M234" s="152">
        <f t="shared" si="23"/>
        <v>0</v>
      </c>
      <c r="N234" s="43"/>
      <c r="O234" s="92"/>
      <c r="P234" s="150"/>
      <c r="Q234" s="156">
        <f t="shared" si="25"/>
        <v>0</v>
      </c>
      <c r="R234" s="161">
        <f t="shared" si="22"/>
        <v>0</v>
      </c>
      <c r="S234" s="15">
        <f>SUMIF(Accounts!A$10:A$84,C234,Accounts!A$10:A$84)</f>
        <v>0</v>
      </c>
      <c r="T234" s="15">
        <f t="shared" si="24"/>
        <v>0</v>
      </c>
      <c r="U234" s="15">
        <f t="shared" si="21"/>
        <v>0</v>
      </c>
    </row>
    <row r="235" spans="1:21">
      <c r="A235" s="56"/>
      <c r="B235" s="3"/>
      <c r="C235" s="216"/>
      <c r="D235" s="102"/>
      <c r="E235" s="102"/>
      <c r="F235" s="103"/>
      <c r="G235" s="131"/>
      <c r="H235" s="2"/>
      <c r="I235" s="107">
        <f>IF(F235="",SUMIF(Accounts!$A$10:$A$84,C235,Accounts!$D$10:$D$84),0)</f>
        <v>0</v>
      </c>
      <c r="J235" s="30">
        <f>IF(H235&lt;&gt;"",ROUND(H235*(1-F235-I235),2),IF(SETUP!$C$10&lt;&gt;"Y",0,IF(SUMIF(Accounts!A$10:A$84,C235,Accounts!Q$10:Q$84)=1,0,ROUND((D235-E235)*(1-F235-I235)/SETUP!$C$13,2))))</f>
        <v>0</v>
      </c>
      <c r="K235" s="14" t="str">
        <f>IF(SUM(C235:H235)=0,"",IF(T235=0,LOOKUP(C235,Accounts!$A$10:$A$84,Accounts!$B$10:$B$84),"Error!  Invalid Account Number"))</f>
        <v/>
      </c>
      <c r="L235" s="30">
        <f t="shared" si="20"/>
        <v>0</v>
      </c>
      <c r="M235" s="152">
        <f t="shared" si="23"/>
        <v>0</v>
      </c>
      <c r="N235" s="43"/>
      <c r="O235" s="92"/>
      <c r="P235" s="150"/>
      <c r="Q235" s="156">
        <f t="shared" si="25"/>
        <v>0</v>
      </c>
      <c r="R235" s="161">
        <f t="shared" si="22"/>
        <v>0</v>
      </c>
      <c r="S235" s="15">
        <f>SUMIF(Accounts!A$10:A$84,C235,Accounts!A$10:A$84)</f>
        <v>0</v>
      </c>
      <c r="T235" s="15">
        <f t="shared" si="24"/>
        <v>0</v>
      </c>
      <c r="U235" s="15">
        <f t="shared" si="21"/>
        <v>0</v>
      </c>
    </row>
    <row r="236" spans="1:21">
      <c r="A236" s="56"/>
      <c r="B236" s="3"/>
      <c r="C236" s="216"/>
      <c r="D236" s="102"/>
      <c r="E236" s="102"/>
      <c r="F236" s="103"/>
      <c r="G236" s="131"/>
      <c r="H236" s="2"/>
      <c r="I236" s="107">
        <f>IF(F236="",SUMIF(Accounts!$A$10:$A$84,C236,Accounts!$D$10:$D$84),0)</f>
        <v>0</v>
      </c>
      <c r="J236" s="30">
        <f>IF(H236&lt;&gt;"",ROUND(H236*(1-F236-I236),2),IF(SETUP!$C$10&lt;&gt;"Y",0,IF(SUMIF(Accounts!A$10:A$84,C236,Accounts!Q$10:Q$84)=1,0,ROUND((D236-E236)*(1-F236-I236)/SETUP!$C$13,2))))</f>
        <v>0</v>
      </c>
      <c r="K236" s="14" t="str">
        <f>IF(SUM(C236:H236)=0,"",IF(T236=0,LOOKUP(C236,Accounts!$A$10:$A$84,Accounts!$B$10:$B$84),"Error!  Invalid Account Number"))</f>
        <v/>
      </c>
      <c r="L236" s="30">
        <f t="shared" si="20"/>
        <v>0</v>
      </c>
      <c r="M236" s="152">
        <f t="shared" si="23"/>
        <v>0</v>
      </c>
      <c r="N236" s="43"/>
      <c r="O236" s="92"/>
      <c r="P236" s="150"/>
      <c r="Q236" s="156">
        <f t="shared" si="25"/>
        <v>0</v>
      </c>
      <c r="R236" s="161">
        <f t="shared" si="22"/>
        <v>0</v>
      </c>
      <c r="S236" s="15">
        <f>SUMIF(Accounts!A$10:A$84,C236,Accounts!A$10:A$84)</f>
        <v>0</v>
      </c>
      <c r="T236" s="15">
        <f t="shared" si="24"/>
        <v>0</v>
      </c>
      <c r="U236" s="15">
        <f t="shared" si="21"/>
        <v>0</v>
      </c>
    </row>
    <row r="237" spans="1:21">
      <c r="A237" s="56"/>
      <c r="B237" s="3"/>
      <c r="C237" s="216"/>
      <c r="D237" s="102"/>
      <c r="E237" s="102"/>
      <c r="F237" s="103"/>
      <c r="G237" s="131"/>
      <c r="H237" s="2"/>
      <c r="I237" s="107">
        <f>IF(F237="",SUMIF(Accounts!$A$10:$A$84,C237,Accounts!$D$10:$D$84),0)</f>
        <v>0</v>
      </c>
      <c r="J237" s="30">
        <f>IF(H237&lt;&gt;"",ROUND(H237*(1-F237-I237),2),IF(SETUP!$C$10&lt;&gt;"Y",0,IF(SUMIF(Accounts!A$10:A$84,C237,Accounts!Q$10:Q$84)=1,0,ROUND((D237-E237)*(1-F237-I237)/SETUP!$C$13,2))))</f>
        <v>0</v>
      </c>
      <c r="K237" s="14" t="str">
        <f>IF(SUM(C237:H237)=0,"",IF(T237=0,LOOKUP(C237,Accounts!$A$10:$A$84,Accounts!$B$10:$B$84),"Error!  Invalid Account Number"))</f>
        <v/>
      </c>
      <c r="L237" s="30">
        <f t="shared" si="20"/>
        <v>0</v>
      </c>
      <c r="M237" s="152">
        <f t="shared" si="23"/>
        <v>0</v>
      </c>
      <c r="N237" s="43"/>
      <c r="O237" s="92"/>
      <c r="P237" s="150"/>
      <c r="Q237" s="156">
        <f t="shared" si="25"/>
        <v>0</v>
      </c>
      <c r="R237" s="161">
        <f t="shared" si="22"/>
        <v>0</v>
      </c>
      <c r="S237" s="15">
        <f>SUMIF(Accounts!A$10:A$84,C237,Accounts!A$10:A$84)</f>
        <v>0</v>
      </c>
      <c r="T237" s="15">
        <f t="shared" si="24"/>
        <v>0</v>
      </c>
      <c r="U237" s="15">
        <f t="shared" si="21"/>
        <v>0</v>
      </c>
    </row>
    <row r="238" spans="1:21">
      <c r="A238" s="56"/>
      <c r="B238" s="3"/>
      <c r="C238" s="216"/>
      <c r="D238" s="102"/>
      <c r="E238" s="102"/>
      <c r="F238" s="103"/>
      <c r="G238" s="131"/>
      <c r="H238" s="2"/>
      <c r="I238" s="107">
        <f>IF(F238="",SUMIF(Accounts!$A$10:$A$84,C238,Accounts!$D$10:$D$84),0)</f>
        <v>0</v>
      </c>
      <c r="J238" s="30">
        <f>IF(H238&lt;&gt;"",ROUND(H238*(1-F238-I238),2),IF(SETUP!$C$10&lt;&gt;"Y",0,IF(SUMIF(Accounts!A$10:A$84,C238,Accounts!Q$10:Q$84)=1,0,ROUND((D238-E238)*(1-F238-I238)/SETUP!$C$13,2))))</f>
        <v>0</v>
      </c>
      <c r="K238" s="14" t="str">
        <f>IF(SUM(C238:H238)=0,"",IF(T238=0,LOOKUP(C238,Accounts!$A$10:$A$84,Accounts!$B$10:$B$84),"Error!  Invalid Account Number"))</f>
        <v/>
      </c>
      <c r="L238" s="30">
        <f t="shared" si="20"/>
        <v>0</v>
      </c>
      <c r="M238" s="152">
        <f t="shared" si="23"/>
        <v>0</v>
      </c>
      <c r="N238" s="43"/>
      <c r="O238" s="92"/>
      <c r="P238" s="150"/>
      <c r="Q238" s="156">
        <f t="shared" si="25"/>
        <v>0</v>
      </c>
      <c r="R238" s="161">
        <f t="shared" si="22"/>
        <v>0</v>
      </c>
      <c r="S238" s="15">
        <f>SUMIF(Accounts!A$10:A$84,C238,Accounts!A$10:A$84)</f>
        <v>0</v>
      </c>
      <c r="T238" s="15">
        <f t="shared" si="24"/>
        <v>0</v>
      </c>
      <c r="U238" s="15">
        <f t="shared" si="21"/>
        <v>0</v>
      </c>
    </row>
    <row r="239" spans="1:21">
      <c r="A239" s="56"/>
      <c r="B239" s="3"/>
      <c r="C239" s="216"/>
      <c r="D239" s="102"/>
      <c r="E239" s="102"/>
      <c r="F239" s="103"/>
      <c r="G239" s="131"/>
      <c r="H239" s="2"/>
      <c r="I239" s="107">
        <f>IF(F239="",SUMIF(Accounts!$A$10:$A$84,C239,Accounts!$D$10:$D$84),0)</f>
        <v>0</v>
      </c>
      <c r="J239" s="30">
        <f>IF(H239&lt;&gt;"",ROUND(H239*(1-F239-I239),2),IF(SETUP!$C$10&lt;&gt;"Y",0,IF(SUMIF(Accounts!A$10:A$84,C239,Accounts!Q$10:Q$84)=1,0,ROUND((D239-E239)*(1-F239-I239)/SETUP!$C$13,2))))</f>
        <v>0</v>
      </c>
      <c r="K239" s="14" t="str">
        <f>IF(SUM(C239:H239)=0,"",IF(T239=0,LOOKUP(C239,Accounts!$A$10:$A$84,Accounts!$B$10:$B$84),"Error!  Invalid Account Number"))</f>
        <v/>
      </c>
      <c r="L239" s="30">
        <f t="shared" si="20"/>
        <v>0</v>
      </c>
      <c r="M239" s="152">
        <f t="shared" si="23"/>
        <v>0</v>
      </c>
      <c r="N239" s="43"/>
      <c r="O239" s="92"/>
      <c r="P239" s="150"/>
      <c r="Q239" s="156">
        <f t="shared" si="25"/>
        <v>0</v>
      </c>
      <c r="R239" s="161">
        <f t="shared" si="22"/>
        <v>0</v>
      </c>
      <c r="S239" s="15">
        <f>SUMIF(Accounts!A$10:A$84,C239,Accounts!A$10:A$84)</f>
        <v>0</v>
      </c>
      <c r="T239" s="15">
        <f t="shared" si="24"/>
        <v>0</v>
      </c>
      <c r="U239" s="15">
        <f t="shared" si="21"/>
        <v>0</v>
      </c>
    </row>
    <row r="240" spans="1:21">
      <c r="A240" s="56"/>
      <c r="B240" s="3"/>
      <c r="C240" s="216"/>
      <c r="D240" s="102"/>
      <c r="E240" s="102"/>
      <c r="F240" s="103"/>
      <c r="G240" s="131"/>
      <c r="H240" s="2"/>
      <c r="I240" s="107">
        <f>IF(F240="",SUMIF(Accounts!$A$10:$A$84,C240,Accounts!$D$10:$D$84),0)</f>
        <v>0</v>
      </c>
      <c r="J240" s="30">
        <f>IF(H240&lt;&gt;"",ROUND(H240*(1-F240-I240),2),IF(SETUP!$C$10&lt;&gt;"Y",0,IF(SUMIF(Accounts!A$10:A$84,C240,Accounts!Q$10:Q$84)=1,0,ROUND((D240-E240)*(1-F240-I240)/SETUP!$C$13,2))))</f>
        <v>0</v>
      </c>
      <c r="K240" s="14" t="str">
        <f>IF(SUM(C240:H240)=0,"",IF(T240=0,LOOKUP(C240,Accounts!$A$10:$A$84,Accounts!$B$10:$B$84),"Error!  Invalid Account Number"))</f>
        <v/>
      </c>
      <c r="L240" s="30">
        <f t="shared" si="20"/>
        <v>0</v>
      </c>
      <c r="M240" s="152">
        <f t="shared" si="23"/>
        <v>0</v>
      </c>
      <c r="N240" s="43"/>
      <c r="O240" s="92"/>
      <c r="P240" s="150"/>
      <c r="Q240" s="156">
        <f t="shared" si="25"/>
        <v>0</v>
      </c>
      <c r="R240" s="161">
        <f t="shared" si="22"/>
        <v>0</v>
      </c>
      <c r="S240" s="15">
        <f>SUMIF(Accounts!A$10:A$84,C240,Accounts!A$10:A$84)</f>
        <v>0</v>
      </c>
      <c r="T240" s="15">
        <f t="shared" si="24"/>
        <v>0</v>
      </c>
      <c r="U240" s="15">
        <f t="shared" si="21"/>
        <v>0</v>
      </c>
    </row>
    <row r="241" spans="1:21">
      <c r="A241" s="56"/>
      <c r="B241" s="3"/>
      <c r="C241" s="216"/>
      <c r="D241" s="102"/>
      <c r="E241" s="102"/>
      <c r="F241" s="103"/>
      <c r="G241" s="131"/>
      <c r="H241" s="2"/>
      <c r="I241" s="107">
        <f>IF(F241="",SUMIF(Accounts!$A$10:$A$84,C241,Accounts!$D$10:$D$84),0)</f>
        <v>0</v>
      </c>
      <c r="J241" s="30">
        <f>IF(H241&lt;&gt;"",ROUND(H241*(1-F241-I241),2),IF(SETUP!$C$10&lt;&gt;"Y",0,IF(SUMIF(Accounts!A$10:A$84,C241,Accounts!Q$10:Q$84)=1,0,ROUND((D241-E241)*(1-F241-I241)/SETUP!$C$13,2))))</f>
        <v>0</v>
      </c>
      <c r="K241" s="14" t="str">
        <f>IF(SUM(C241:H241)=0,"",IF(T241=0,LOOKUP(C241,Accounts!$A$10:$A$84,Accounts!$B$10:$B$84),"Error!  Invalid Account Number"))</f>
        <v/>
      </c>
      <c r="L241" s="30">
        <f t="shared" si="20"/>
        <v>0</v>
      </c>
      <c r="M241" s="152">
        <f t="shared" si="23"/>
        <v>0</v>
      </c>
      <c r="N241" s="43"/>
      <c r="O241" s="92"/>
      <c r="P241" s="150"/>
      <c r="Q241" s="156">
        <f t="shared" si="25"/>
        <v>0</v>
      </c>
      <c r="R241" s="161">
        <f t="shared" si="22"/>
        <v>0</v>
      </c>
      <c r="S241" s="15">
        <f>SUMIF(Accounts!A$10:A$84,C241,Accounts!A$10:A$84)</f>
        <v>0</v>
      </c>
      <c r="T241" s="15">
        <f t="shared" si="24"/>
        <v>0</v>
      </c>
      <c r="U241" s="15">
        <f t="shared" si="21"/>
        <v>0</v>
      </c>
    </row>
    <row r="242" spans="1:21">
      <c r="A242" s="56"/>
      <c r="B242" s="3"/>
      <c r="C242" s="216"/>
      <c r="D242" s="102"/>
      <c r="E242" s="102"/>
      <c r="F242" s="103"/>
      <c r="G242" s="131"/>
      <c r="H242" s="2"/>
      <c r="I242" s="107">
        <f>IF(F242="",SUMIF(Accounts!$A$10:$A$84,C242,Accounts!$D$10:$D$84),0)</f>
        <v>0</v>
      </c>
      <c r="J242" s="30">
        <f>IF(H242&lt;&gt;"",ROUND(H242*(1-F242-I242),2),IF(SETUP!$C$10&lt;&gt;"Y",0,IF(SUMIF(Accounts!A$10:A$84,C242,Accounts!Q$10:Q$84)=1,0,ROUND((D242-E242)*(1-F242-I242)/SETUP!$C$13,2))))</f>
        <v>0</v>
      </c>
      <c r="K242" s="14" t="str">
        <f>IF(SUM(C242:H242)=0,"",IF(T242=0,LOOKUP(C242,Accounts!$A$10:$A$84,Accounts!$B$10:$B$84),"Error!  Invalid Account Number"))</f>
        <v/>
      </c>
      <c r="L242" s="30">
        <f t="shared" si="20"/>
        <v>0</v>
      </c>
      <c r="M242" s="152">
        <f t="shared" si="23"/>
        <v>0</v>
      </c>
      <c r="N242" s="43"/>
      <c r="O242" s="92"/>
      <c r="P242" s="150"/>
      <c r="Q242" s="156">
        <f t="shared" si="25"/>
        <v>0</v>
      </c>
      <c r="R242" s="161">
        <f t="shared" si="22"/>
        <v>0</v>
      </c>
      <c r="S242" s="15">
        <f>SUMIF(Accounts!A$10:A$84,C242,Accounts!A$10:A$84)</f>
        <v>0</v>
      </c>
      <c r="T242" s="15">
        <f t="shared" si="24"/>
        <v>0</v>
      </c>
      <c r="U242" s="15">
        <f t="shared" si="21"/>
        <v>0</v>
      </c>
    </row>
    <row r="243" spans="1:21">
      <c r="A243" s="56"/>
      <c r="B243" s="3"/>
      <c r="C243" s="216"/>
      <c r="D243" s="102"/>
      <c r="E243" s="102"/>
      <c r="F243" s="103"/>
      <c r="G243" s="131"/>
      <c r="H243" s="2"/>
      <c r="I243" s="107">
        <f>IF(F243="",SUMIF(Accounts!$A$10:$A$84,C243,Accounts!$D$10:$D$84),0)</f>
        <v>0</v>
      </c>
      <c r="J243" s="30">
        <f>IF(H243&lt;&gt;"",ROUND(H243*(1-F243-I243),2),IF(SETUP!$C$10&lt;&gt;"Y",0,IF(SUMIF(Accounts!A$10:A$84,C243,Accounts!Q$10:Q$84)=1,0,ROUND((D243-E243)*(1-F243-I243)/SETUP!$C$13,2))))</f>
        <v>0</v>
      </c>
      <c r="K243" s="14" t="str">
        <f>IF(SUM(C243:H243)=0,"",IF(T243=0,LOOKUP(C243,Accounts!$A$10:$A$84,Accounts!$B$10:$B$84),"Error!  Invalid Account Number"))</f>
        <v/>
      </c>
      <c r="L243" s="30">
        <f t="shared" si="20"/>
        <v>0</v>
      </c>
      <c r="M243" s="152">
        <f t="shared" si="23"/>
        <v>0</v>
      </c>
      <c r="N243" s="43"/>
      <c r="O243" s="92"/>
      <c r="P243" s="150"/>
      <c r="Q243" s="156">
        <f t="shared" si="25"/>
        <v>0</v>
      </c>
      <c r="R243" s="161">
        <f t="shared" si="22"/>
        <v>0</v>
      </c>
      <c r="S243" s="15">
        <f>SUMIF(Accounts!A$10:A$84,C243,Accounts!A$10:A$84)</f>
        <v>0</v>
      </c>
      <c r="T243" s="15">
        <f t="shared" si="24"/>
        <v>0</v>
      </c>
      <c r="U243" s="15">
        <f t="shared" si="21"/>
        <v>0</v>
      </c>
    </row>
    <row r="244" spans="1:21">
      <c r="A244" s="56"/>
      <c r="B244" s="3"/>
      <c r="C244" s="216"/>
      <c r="D244" s="102"/>
      <c r="E244" s="102"/>
      <c r="F244" s="103"/>
      <c r="G244" s="131"/>
      <c r="H244" s="2"/>
      <c r="I244" s="107">
        <f>IF(F244="",SUMIF(Accounts!$A$10:$A$84,C244,Accounts!$D$10:$D$84),0)</f>
        <v>0</v>
      </c>
      <c r="J244" s="30">
        <f>IF(H244&lt;&gt;"",ROUND(H244*(1-F244-I244),2),IF(SETUP!$C$10&lt;&gt;"Y",0,IF(SUMIF(Accounts!A$10:A$84,C244,Accounts!Q$10:Q$84)=1,0,ROUND((D244-E244)*(1-F244-I244)/SETUP!$C$13,2))))</f>
        <v>0</v>
      </c>
      <c r="K244" s="14" t="str">
        <f>IF(SUM(C244:H244)=0,"",IF(T244=0,LOOKUP(C244,Accounts!$A$10:$A$84,Accounts!$B$10:$B$84),"Error!  Invalid Account Number"))</f>
        <v/>
      </c>
      <c r="L244" s="30">
        <f t="shared" si="20"/>
        <v>0</v>
      </c>
      <c r="M244" s="152">
        <f t="shared" si="23"/>
        <v>0</v>
      </c>
      <c r="N244" s="43"/>
      <c r="O244" s="92"/>
      <c r="P244" s="150"/>
      <c r="Q244" s="156">
        <f t="shared" si="25"/>
        <v>0</v>
      </c>
      <c r="R244" s="161">
        <f t="shared" si="22"/>
        <v>0</v>
      </c>
      <c r="S244" s="15">
        <f>SUMIF(Accounts!A$10:A$84,C244,Accounts!A$10:A$84)</f>
        <v>0</v>
      </c>
      <c r="T244" s="15">
        <f t="shared" si="24"/>
        <v>0</v>
      </c>
      <c r="U244" s="15">
        <f t="shared" si="21"/>
        <v>0</v>
      </c>
    </row>
    <row r="245" spans="1:21">
      <c r="A245" s="56"/>
      <c r="B245" s="3"/>
      <c r="C245" s="216"/>
      <c r="D245" s="102"/>
      <c r="E245" s="102"/>
      <c r="F245" s="103"/>
      <c r="G245" s="131"/>
      <c r="H245" s="2"/>
      <c r="I245" s="107">
        <f>IF(F245="",SUMIF(Accounts!$A$10:$A$84,C245,Accounts!$D$10:$D$84),0)</f>
        <v>0</v>
      </c>
      <c r="J245" s="30">
        <f>IF(H245&lt;&gt;"",ROUND(H245*(1-F245-I245),2),IF(SETUP!$C$10&lt;&gt;"Y",0,IF(SUMIF(Accounts!A$10:A$84,C245,Accounts!Q$10:Q$84)=1,0,ROUND((D245-E245)*(1-F245-I245)/SETUP!$C$13,2))))</f>
        <v>0</v>
      </c>
      <c r="K245" s="14" t="str">
        <f>IF(SUM(C245:H245)=0,"",IF(T245=0,LOOKUP(C245,Accounts!$A$10:$A$84,Accounts!$B$10:$B$84),"Error!  Invalid Account Number"))</f>
        <v/>
      </c>
      <c r="L245" s="30">
        <f t="shared" si="20"/>
        <v>0</v>
      </c>
      <c r="M245" s="152">
        <f t="shared" si="23"/>
        <v>0</v>
      </c>
      <c r="N245" s="43"/>
      <c r="O245" s="92"/>
      <c r="P245" s="150"/>
      <c r="Q245" s="156">
        <f t="shared" si="25"/>
        <v>0</v>
      </c>
      <c r="R245" s="161">
        <f t="shared" si="22"/>
        <v>0</v>
      </c>
      <c r="S245" s="15">
        <f>SUMIF(Accounts!A$10:A$84,C245,Accounts!A$10:A$84)</f>
        <v>0</v>
      </c>
      <c r="T245" s="15">
        <f t="shared" si="24"/>
        <v>0</v>
      </c>
      <c r="U245" s="15">
        <f t="shared" si="21"/>
        <v>0</v>
      </c>
    </row>
    <row r="246" spans="1:21">
      <c r="A246" s="56"/>
      <c r="B246" s="3"/>
      <c r="C246" s="216"/>
      <c r="D246" s="102"/>
      <c r="E246" s="102"/>
      <c r="F246" s="103"/>
      <c r="G246" s="131"/>
      <c r="H246" s="2"/>
      <c r="I246" s="107">
        <f>IF(F246="",SUMIF(Accounts!$A$10:$A$84,C246,Accounts!$D$10:$D$84),0)</f>
        <v>0</v>
      </c>
      <c r="J246" s="30">
        <f>IF(H246&lt;&gt;"",ROUND(H246*(1-F246-I246),2),IF(SETUP!$C$10&lt;&gt;"Y",0,IF(SUMIF(Accounts!A$10:A$84,C246,Accounts!Q$10:Q$84)=1,0,ROUND((D246-E246)*(1-F246-I246)/SETUP!$C$13,2))))</f>
        <v>0</v>
      </c>
      <c r="K246" s="14" t="str">
        <f>IF(SUM(C246:H246)=0,"",IF(T246=0,LOOKUP(C246,Accounts!$A$10:$A$84,Accounts!$B$10:$B$84),"Error!  Invalid Account Number"))</f>
        <v/>
      </c>
      <c r="L246" s="30">
        <f t="shared" si="20"/>
        <v>0</v>
      </c>
      <c r="M246" s="152">
        <f t="shared" si="23"/>
        <v>0</v>
      </c>
      <c r="N246" s="43"/>
      <c r="O246" s="92"/>
      <c r="P246" s="150"/>
      <c r="Q246" s="156">
        <f t="shared" si="25"/>
        <v>0</v>
      </c>
      <c r="R246" s="161">
        <f t="shared" si="22"/>
        <v>0</v>
      </c>
      <c r="S246" s="15">
        <f>SUMIF(Accounts!A$10:A$84,C246,Accounts!A$10:A$84)</f>
        <v>0</v>
      </c>
      <c r="T246" s="15">
        <f t="shared" si="24"/>
        <v>0</v>
      </c>
      <c r="U246" s="15">
        <f t="shared" si="21"/>
        <v>0</v>
      </c>
    </row>
    <row r="247" spans="1:21">
      <c r="A247" s="56"/>
      <c r="B247" s="3"/>
      <c r="C247" s="216"/>
      <c r="D247" s="102"/>
      <c r="E247" s="102"/>
      <c r="F247" s="103"/>
      <c r="G247" s="131"/>
      <c r="H247" s="2"/>
      <c r="I247" s="107">
        <f>IF(F247="",SUMIF(Accounts!$A$10:$A$84,C247,Accounts!$D$10:$D$84),0)</f>
        <v>0</v>
      </c>
      <c r="J247" s="30">
        <f>IF(H247&lt;&gt;"",ROUND(H247*(1-F247-I247),2),IF(SETUP!$C$10&lt;&gt;"Y",0,IF(SUMIF(Accounts!A$10:A$84,C247,Accounts!Q$10:Q$84)=1,0,ROUND((D247-E247)*(1-F247-I247)/SETUP!$C$13,2))))</f>
        <v>0</v>
      </c>
      <c r="K247" s="14" t="str">
        <f>IF(SUM(C247:H247)=0,"",IF(T247=0,LOOKUP(C247,Accounts!$A$10:$A$84,Accounts!$B$10:$B$84),"Error!  Invalid Account Number"))</f>
        <v/>
      </c>
      <c r="L247" s="30">
        <f t="shared" si="20"/>
        <v>0</v>
      </c>
      <c r="M247" s="152">
        <f t="shared" si="23"/>
        <v>0</v>
      </c>
      <c r="N247" s="43"/>
      <c r="O247" s="92"/>
      <c r="P247" s="150"/>
      <c r="Q247" s="156">
        <f t="shared" si="25"/>
        <v>0</v>
      </c>
      <c r="R247" s="161">
        <f t="shared" si="22"/>
        <v>0</v>
      </c>
      <c r="S247" s="15">
        <f>SUMIF(Accounts!A$10:A$84,C247,Accounts!A$10:A$84)</f>
        <v>0</v>
      </c>
      <c r="T247" s="15">
        <f t="shared" si="24"/>
        <v>0</v>
      </c>
      <c r="U247" s="15">
        <f t="shared" si="21"/>
        <v>0</v>
      </c>
    </row>
    <row r="248" spans="1:21">
      <c r="A248" s="56"/>
      <c r="B248" s="3"/>
      <c r="C248" s="216"/>
      <c r="D248" s="102"/>
      <c r="E248" s="102"/>
      <c r="F248" s="103"/>
      <c r="G248" s="131"/>
      <c r="H248" s="2"/>
      <c r="I248" s="107">
        <f>IF(F248="",SUMIF(Accounts!$A$10:$A$84,C248,Accounts!$D$10:$D$84),0)</f>
        <v>0</v>
      </c>
      <c r="J248" s="30">
        <f>IF(H248&lt;&gt;"",ROUND(H248*(1-F248-I248),2),IF(SETUP!$C$10&lt;&gt;"Y",0,IF(SUMIF(Accounts!A$10:A$84,C248,Accounts!Q$10:Q$84)=1,0,ROUND((D248-E248)*(1-F248-I248)/SETUP!$C$13,2))))</f>
        <v>0</v>
      </c>
      <c r="K248" s="14" t="str">
        <f>IF(SUM(C248:H248)=0,"",IF(T248=0,LOOKUP(C248,Accounts!$A$10:$A$84,Accounts!$B$10:$B$84),"Error!  Invalid Account Number"))</f>
        <v/>
      </c>
      <c r="L248" s="30">
        <f t="shared" si="20"/>
        <v>0</v>
      </c>
      <c r="M248" s="152">
        <f t="shared" si="23"/>
        <v>0</v>
      </c>
      <c r="N248" s="43"/>
      <c r="O248" s="92"/>
      <c r="P248" s="150"/>
      <c r="Q248" s="156">
        <f t="shared" si="25"/>
        <v>0</v>
      </c>
      <c r="R248" s="161">
        <f t="shared" si="22"/>
        <v>0</v>
      </c>
      <c r="S248" s="15">
        <f>SUMIF(Accounts!A$10:A$84,C248,Accounts!A$10:A$84)</f>
        <v>0</v>
      </c>
      <c r="T248" s="15">
        <f t="shared" si="24"/>
        <v>0</v>
      </c>
      <c r="U248" s="15">
        <f t="shared" si="21"/>
        <v>0</v>
      </c>
    </row>
    <row r="249" spans="1:21">
      <c r="A249" s="56"/>
      <c r="B249" s="3"/>
      <c r="C249" s="216"/>
      <c r="D249" s="102"/>
      <c r="E249" s="102"/>
      <c r="F249" s="103"/>
      <c r="G249" s="131"/>
      <c r="H249" s="2"/>
      <c r="I249" s="107">
        <f>IF(F249="",SUMIF(Accounts!$A$10:$A$84,C249,Accounts!$D$10:$D$84),0)</f>
        <v>0</v>
      </c>
      <c r="J249" s="30">
        <f>IF(H249&lt;&gt;"",ROUND(H249*(1-F249-I249),2),IF(SETUP!$C$10&lt;&gt;"Y",0,IF(SUMIF(Accounts!A$10:A$84,C249,Accounts!Q$10:Q$84)=1,0,ROUND((D249-E249)*(1-F249-I249)/SETUP!$C$13,2))))</f>
        <v>0</v>
      </c>
      <c r="K249" s="14" t="str">
        <f>IF(SUM(C249:H249)=0,"",IF(T249=0,LOOKUP(C249,Accounts!$A$10:$A$84,Accounts!$B$10:$B$84),"Error!  Invalid Account Number"))</f>
        <v/>
      </c>
      <c r="L249" s="30">
        <f t="shared" si="20"/>
        <v>0</v>
      </c>
      <c r="M249" s="152">
        <f t="shared" si="23"/>
        <v>0</v>
      </c>
      <c r="N249" s="43"/>
      <c r="O249" s="92"/>
      <c r="P249" s="150"/>
      <c r="Q249" s="156">
        <f t="shared" si="25"/>
        <v>0</v>
      </c>
      <c r="R249" s="161">
        <f t="shared" si="22"/>
        <v>0</v>
      </c>
      <c r="S249" s="15">
        <f>SUMIF(Accounts!A$10:A$84,C249,Accounts!A$10:A$84)</f>
        <v>0</v>
      </c>
      <c r="T249" s="15">
        <f t="shared" si="24"/>
        <v>0</v>
      </c>
      <c r="U249" s="15">
        <f t="shared" si="21"/>
        <v>0</v>
      </c>
    </row>
    <row r="250" spans="1:21">
      <c r="A250" s="56"/>
      <c r="B250" s="3"/>
      <c r="C250" s="216"/>
      <c r="D250" s="102"/>
      <c r="E250" s="102"/>
      <c r="F250" s="103"/>
      <c r="G250" s="131"/>
      <c r="H250" s="2"/>
      <c r="I250" s="107">
        <f>IF(F250="",SUMIF(Accounts!$A$10:$A$84,C250,Accounts!$D$10:$D$84),0)</f>
        <v>0</v>
      </c>
      <c r="J250" s="30">
        <f>IF(H250&lt;&gt;"",ROUND(H250*(1-F250-I250),2),IF(SETUP!$C$10&lt;&gt;"Y",0,IF(SUMIF(Accounts!A$10:A$84,C250,Accounts!Q$10:Q$84)=1,0,ROUND((D250-E250)*(1-F250-I250)/SETUP!$C$13,2))))</f>
        <v>0</v>
      </c>
      <c r="K250" s="14" t="str">
        <f>IF(SUM(C250:H250)=0,"",IF(T250=0,LOOKUP(C250,Accounts!$A$10:$A$84,Accounts!$B$10:$B$84),"Error!  Invalid Account Number"))</f>
        <v/>
      </c>
      <c r="L250" s="30">
        <f t="shared" si="20"/>
        <v>0</v>
      </c>
      <c r="M250" s="152">
        <f t="shared" si="23"/>
        <v>0</v>
      </c>
      <c r="N250" s="43"/>
      <c r="O250" s="92"/>
      <c r="P250" s="150"/>
      <c r="Q250" s="156">
        <f t="shared" si="25"/>
        <v>0</v>
      </c>
      <c r="R250" s="161">
        <f t="shared" si="22"/>
        <v>0</v>
      </c>
      <c r="S250" s="15">
        <f>SUMIF(Accounts!A$10:A$84,C250,Accounts!A$10:A$84)</f>
        <v>0</v>
      </c>
      <c r="T250" s="15">
        <f t="shared" si="24"/>
        <v>0</v>
      </c>
      <c r="U250" s="15">
        <f t="shared" si="21"/>
        <v>0</v>
      </c>
    </row>
    <row r="251" spans="1:21">
      <c r="A251" s="56"/>
      <c r="B251" s="3"/>
      <c r="C251" s="216"/>
      <c r="D251" s="102"/>
      <c r="E251" s="102"/>
      <c r="F251" s="103"/>
      <c r="G251" s="131"/>
      <c r="H251" s="2"/>
      <c r="I251" s="107">
        <f>IF(F251="",SUMIF(Accounts!$A$10:$A$84,C251,Accounts!$D$10:$D$84),0)</f>
        <v>0</v>
      </c>
      <c r="J251" s="30">
        <f>IF(H251&lt;&gt;"",ROUND(H251*(1-F251-I251),2),IF(SETUP!$C$10&lt;&gt;"Y",0,IF(SUMIF(Accounts!A$10:A$84,C251,Accounts!Q$10:Q$84)=1,0,ROUND((D251-E251)*(1-F251-I251)/SETUP!$C$13,2))))</f>
        <v>0</v>
      </c>
      <c r="K251" s="14" t="str">
        <f>IF(SUM(C251:H251)=0,"",IF(T251=0,LOOKUP(C251,Accounts!$A$10:$A$84,Accounts!$B$10:$B$84),"Error!  Invalid Account Number"))</f>
        <v/>
      </c>
      <c r="L251" s="30">
        <f t="shared" si="20"/>
        <v>0</v>
      </c>
      <c r="M251" s="152">
        <f t="shared" si="23"/>
        <v>0</v>
      </c>
      <c r="N251" s="43"/>
      <c r="O251" s="92"/>
      <c r="P251" s="150"/>
      <c r="Q251" s="156">
        <f t="shared" si="25"/>
        <v>0</v>
      </c>
      <c r="R251" s="161">
        <f t="shared" si="22"/>
        <v>0</v>
      </c>
      <c r="S251" s="15">
        <f>SUMIF(Accounts!A$10:A$84,C251,Accounts!A$10:A$84)</f>
        <v>0</v>
      </c>
      <c r="T251" s="15">
        <f t="shared" si="24"/>
        <v>0</v>
      </c>
      <c r="U251" s="15">
        <f t="shared" si="21"/>
        <v>0</v>
      </c>
    </row>
    <row r="252" spans="1:21">
      <c r="A252" s="56"/>
      <c r="B252" s="3"/>
      <c r="C252" s="216"/>
      <c r="D252" s="102"/>
      <c r="E252" s="102"/>
      <c r="F252" s="103"/>
      <c r="G252" s="131"/>
      <c r="H252" s="2"/>
      <c r="I252" s="107">
        <f>IF(F252="",SUMIF(Accounts!$A$10:$A$84,C252,Accounts!$D$10:$D$84),0)</f>
        <v>0</v>
      </c>
      <c r="J252" s="30">
        <f>IF(H252&lt;&gt;"",ROUND(H252*(1-F252-I252),2),IF(SETUP!$C$10&lt;&gt;"Y",0,IF(SUMIF(Accounts!A$10:A$84,C252,Accounts!Q$10:Q$84)=1,0,ROUND((D252-E252)*(1-F252-I252)/SETUP!$C$13,2))))</f>
        <v>0</v>
      </c>
      <c r="K252" s="14" t="str">
        <f>IF(SUM(C252:H252)=0,"",IF(T252=0,LOOKUP(C252,Accounts!$A$10:$A$84,Accounts!$B$10:$B$84),"Error!  Invalid Account Number"))</f>
        <v/>
      </c>
      <c r="L252" s="30">
        <f t="shared" si="20"/>
        <v>0</v>
      </c>
      <c r="M252" s="152">
        <f t="shared" si="23"/>
        <v>0</v>
      </c>
      <c r="N252" s="43"/>
      <c r="O252" s="92"/>
      <c r="P252" s="150"/>
      <c r="Q252" s="156">
        <f t="shared" si="25"/>
        <v>0</v>
      </c>
      <c r="R252" s="161">
        <f t="shared" si="22"/>
        <v>0</v>
      </c>
      <c r="S252" s="15">
        <f>SUMIF(Accounts!A$10:A$84,C252,Accounts!A$10:A$84)</f>
        <v>0</v>
      </c>
      <c r="T252" s="15">
        <f t="shared" si="24"/>
        <v>0</v>
      </c>
      <c r="U252" s="15">
        <f t="shared" si="21"/>
        <v>0</v>
      </c>
    </row>
    <row r="253" spans="1:21">
      <c r="A253" s="56"/>
      <c r="B253" s="3"/>
      <c r="C253" s="216"/>
      <c r="D253" s="102"/>
      <c r="E253" s="102"/>
      <c r="F253" s="103"/>
      <c r="G253" s="131"/>
      <c r="H253" s="2"/>
      <c r="I253" s="107">
        <f>IF(F253="",SUMIF(Accounts!$A$10:$A$84,C253,Accounts!$D$10:$D$84),0)</f>
        <v>0</v>
      </c>
      <c r="J253" s="30">
        <f>IF(H253&lt;&gt;"",ROUND(H253*(1-F253-I253),2),IF(SETUP!$C$10&lt;&gt;"Y",0,IF(SUMIF(Accounts!A$10:A$84,C253,Accounts!Q$10:Q$84)=1,0,ROUND((D253-E253)*(1-F253-I253)/SETUP!$C$13,2))))</f>
        <v>0</v>
      </c>
      <c r="K253" s="14" t="str">
        <f>IF(SUM(C253:H253)=0,"",IF(T253=0,LOOKUP(C253,Accounts!$A$10:$A$84,Accounts!$B$10:$B$84),"Error!  Invalid Account Number"))</f>
        <v/>
      </c>
      <c r="L253" s="30">
        <f t="shared" si="20"/>
        <v>0</v>
      </c>
      <c r="M253" s="152">
        <f t="shared" si="23"/>
        <v>0</v>
      </c>
      <c r="N253" s="43"/>
      <c r="O253" s="92"/>
      <c r="P253" s="150"/>
      <c r="Q253" s="156">
        <f t="shared" si="25"/>
        <v>0</v>
      </c>
      <c r="R253" s="161">
        <f t="shared" si="22"/>
        <v>0</v>
      </c>
      <c r="S253" s="15">
        <f>SUMIF(Accounts!A$10:A$84,C253,Accounts!A$10:A$84)</f>
        <v>0</v>
      </c>
      <c r="T253" s="15">
        <f t="shared" si="24"/>
        <v>0</v>
      </c>
      <c r="U253" s="15">
        <f t="shared" si="21"/>
        <v>0</v>
      </c>
    </row>
    <row r="254" spans="1:21">
      <c r="A254" s="56"/>
      <c r="B254" s="3"/>
      <c r="C254" s="216"/>
      <c r="D254" s="102"/>
      <c r="E254" s="102"/>
      <c r="F254" s="103"/>
      <c r="G254" s="131"/>
      <c r="H254" s="2"/>
      <c r="I254" s="107">
        <f>IF(F254="",SUMIF(Accounts!$A$10:$A$84,C254,Accounts!$D$10:$D$84),0)</f>
        <v>0</v>
      </c>
      <c r="J254" s="30">
        <f>IF(H254&lt;&gt;"",ROUND(H254*(1-F254-I254),2),IF(SETUP!$C$10&lt;&gt;"Y",0,IF(SUMIF(Accounts!A$10:A$84,C254,Accounts!Q$10:Q$84)=1,0,ROUND((D254-E254)*(1-F254-I254)/SETUP!$C$13,2))))</f>
        <v>0</v>
      </c>
      <c r="K254" s="14" t="str">
        <f>IF(SUM(C254:H254)=0,"",IF(T254=0,LOOKUP(C254,Accounts!$A$10:$A$84,Accounts!$B$10:$B$84),"Error!  Invalid Account Number"))</f>
        <v/>
      </c>
      <c r="L254" s="30">
        <f t="shared" si="20"/>
        <v>0</v>
      </c>
      <c r="M254" s="152">
        <f t="shared" si="23"/>
        <v>0</v>
      </c>
      <c r="N254" s="43"/>
      <c r="O254" s="92"/>
      <c r="P254" s="150"/>
      <c r="Q254" s="156">
        <f t="shared" si="25"/>
        <v>0</v>
      </c>
      <c r="R254" s="161">
        <f t="shared" si="22"/>
        <v>0</v>
      </c>
      <c r="S254" s="15">
        <f>SUMIF(Accounts!A$10:A$84,C254,Accounts!A$10:A$84)</f>
        <v>0</v>
      </c>
      <c r="T254" s="15">
        <f t="shared" si="24"/>
        <v>0</v>
      </c>
      <c r="U254" s="15">
        <f t="shared" si="21"/>
        <v>0</v>
      </c>
    </row>
    <row r="255" spans="1:21">
      <c r="A255" s="56"/>
      <c r="B255" s="3"/>
      <c r="C255" s="216"/>
      <c r="D255" s="102"/>
      <c r="E255" s="102"/>
      <c r="F255" s="103"/>
      <c r="G255" s="131"/>
      <c r="H255" s="2"/>
      <c r="I255" s="107">
        <f>IF(F255="",SUMIF(Accounts!$A$10:$A$84,C255,Accounts!$D$10:$D$84),0)</f>
        <v>0</v>
      </c>
      <c r="J255" s="30">
        <f>IF(H255&lt;&gt;"",ROUND(H255*(1-F255-I255),2),IF(SETUP!$C$10&lt;&gt;"Y",0,IF(SUMIF(Accounts!A$10:A$84,C255,Accounts!Q$10:Q$84)=1,0,ROUND((D255-E255)*(1-F255-I255)/SETUP!$C$13,2))))</f>
        <v>0</v>
      </c>
      <c r="K255" s="14" t="str">
        <f>IF(SUM(C255:H255)=0,"",IF(T255=0,LOOKUP(C255,Accounts!$A$10:$A$84,Accounts!$B$10:$B$84),"Error!  Invalid Account Number"))</f>
        <v/>
      </c>
      <c r="L255" s="30">
        <f t="shared" si="20"/>
        <v>0</v>
      </c>
      <c r="M255" s="152">
        <f t="shared" si="23"/>
        <v>0</v>
      </c>
      <c r="N255" s="43"/>
      <c r="O255" s="92"/>
      <c r="P255" s="150"/>
      <c r="Q255" s="156">
        <f t="shared" si="25"/>
        <v>0</v>
      </c>
      <c r="R255" s="161">
        <f t="shared" si="22"/>
        <v>0</v>
      </c>
      <c r="S255" s="15">
        <f>SUMIF(Accounts!A$10:A$84,C255,Accounts!A$10:A$84)</f>
        <v>0</v>
      </c>
      <c r="T255" s="15">
        <f t="shared" si="24"/>
        <v>0</v>
      </c>
      <c r="U255" s="15">
        <f t="shared" si="21"/>
        <v>0</v>
      </c>
    </row>
    <row r="256" spans="1:21">
      <c r="A256" s="56"/>
      <c r="B256" s="3"/>
      <c r="C256" s="216"/>
      <c r="D256" s="102"/>
      <c r="E256" s="102"/>
      <c r="F256" s="103"/>
      <c r="G256" s="131"/>
      <c r="H256" s="2"/>
      <c r="I256" s="107">
        <f>IF(F256="",SUMIF(Accounts!$A$10:$A$84,C256,Accounts!$D$10:$D$84),0)</f>
        <v>0</v>
      </c>
      <c r="J256" s="30">
        <f>IF(H256&lt;&gt;"",ROUND(H256*(1-F256-I256),2),IF(SETUP!$C$10&lt;&gt;"Y",0,IF(SUMIF(Accounts!A$10:A$84,C256,Accounts!Q$10:Q$84)=1,0,ROUND((D256-E256)*(1-F256-I256)/SETUP!$C$13,2))))</f>
        <v>0</v>
      </c>
      <c r="K256" s="14" t="str">
        <f>IF(SUM(C256:H256)=0,"",IF(T256=0,LOOKUP(C256,Accounts!$A$10:$A$84,Accounts!$B$10:$B$84),"Error!  Invalid Account Number"))</f>
        <v/>
      </c>
      <c r="L256" s="30">
        <f t="shared" si="20"/>
        <v>0</v>
      </c>
      <c r="M256" s="152">
        <f t="shared" si="23"/>
        <v>0</v>
      </c>
      <c r="N256" s="43"/>
      <c r="O256" s="92"/>
      <c r="P256" s="150"/>
      <c r="Q256" s="156">
        <f t="shared" si="25"/>
        <v>0</v>
      </c>
      <c r="R256" s="161">
        <f t="shared" si="22"/>
        <v>0</v>
      </c>
      <c r="S256" s="15">
        <f>SUMIF(Accounts!A$10:A$84,C256,Accounts!A$10:A$84)</f>
        <v>0</v>
      </c>
      <c r="T256" s="15">
        <f t="shared" si="24"/>
        <v>0</v>
      </c>
      <c r="U256" s="15">
        <f t="shared" si="21"/>
        <v>0</v>
      </c>
    </row>
    <row r="257" spans="1:21">
      <c r="A257" s="56"/>
      <c r="B257" s="3"/>
      <c r="C257" s="216"/>
      <c r="D257" s="102"/>
      <c r="E257" s="102"/>
      <c r="F257" s="103"/>
      <c r="G257" s="131"/>
      <c r="H257" s="2"/>
      <c r="I257" s="107">
        <f>IF(F257="",SUMIF(Accounts!$A$10:$A$84,C257,Accounts!$D$10:$D$84),0)</f>
        <v>0</v>
      </c>
      <c r="J257" s="30">
        <f>IF(H257&lt;&gt;"",ROUND(H257*(1-F257-I257),2),IF(SETUP!$C$10&lt;&gt;"Y",0,IF(SUMIF(Accounts!A$10:A$84,C257,Accounts!Q$10:Q$84)=1,0,ROUND((D257-E257)*(1-F257-I257)/SETUP!$C$13,2))))</f>
        <v>0</v>
      </c>
      <c r="K257" s="14" t="str">
        <f>IF(SUM(C257:H257)=0,"",IF(T257=0,LOOKUP(C257,Accounts!$A$10:$A$84,Accounts!$B$10:$B$84),"Error!  Invalid Account Number"))</f>
        <v/>
      </c>
      <c r="L257" s="30">
        <f t="shared" si="20"/>
        <v>0</v>
      </c>
      <c r="M257" s="152">
        <f t="shared" si="23"/>
        <v>0</v>
      </c>
      <c r="N257" s="43"/>
      <c r="O257" s="92"/>
      <c r="P257" s="150"/>
      <c r="Q257" s="156">
        <f t="shared" si="25"/>
        <v>0</v>
      </c>
      <c r="R257" s="161">
        <f t="shared" si="22"/>
        <v>0</v>
      </c>
      <c r="S257" s="15">
        <f>SUMIF(Accounts!A$10:A$84,C257,Accounts!A$10:A$84)</f>
        <v>0</v>
      </c>
      <c r="T257" s="15">
        <f t="shared" si="24"/>
        <v>0</v>
      </c>
      <c r="U257" s="15">
        <f t="shared" si="21"/>
        <v>0</v>
      </c>
    </row>
    <row r="258" spans="1:21">
      <c r="A258" s="56"/>
      <c r="B258" s="3"/>
      <c r="C258" s="216"/>
      <c r="D258" s="102"/>
      <c r="E258" s="102"/>
      <c r="F258" s="103"/>
      <c r="G258" s="131"/>
      <c r="H258" s="2"/>
      <c r="I258" s="107">
        <f>IF(F258="",SUMIF(Accounts!$A$10:$A$84,C258,Accounts!$D$10:$D$84),0)</f>
        <v>0</v>
      </c>
      <c r="J258" s="30">
        <f>IF(H258&lt;&gt;"",ROUND(H258*(1-F258-I258),2),IF(SETUP!$C$10&lt;&gt;"Y",0,IF(SUMIF(Accounts!A$10:A$84,C258,Accounts!Q$10:Q$84)=1,0,ROUND((D258-E258)*(1-F258-I258)/SETUP!$C$13,2))))</f>
        <v>0</v>
      </c>
      <c r="K258" s="14" t="str">
        <f>IF(SUM(C258:H258)=0,"",IF(T258=0,LOOKUP(C258,Accounts!$A$10:$A$84,Accounts!$B$10:$B$84),"Error!  Invalid Account Number"))</f>
        <v/>
      </c>
      <c r="L258" s="30">
        <f t="shared" si="20"/>
        <v>0</v>
      </c>
      <c r="M258" s="152">
        <f t="shared" si="23"/>
        <v>0</v>
      </c>
      <c r="N258" s="43"/>
      <c r="O258" s="92"/>
      <c r="P258" s="150"/>
      <c r="Q258" s="156">
        <f t="shared" si="25"/>
        <v>0</v>
      </c>
      <c r="R258" s="161">
        <f t="shared" si="22"/>
        <v>0</v>
      </c>
      <c r="S258" s="15">
        <f>SUMIF(Accounts!A$10:A$84,C258,Accounts!A$10:A$84)</f>
        <v>0</v>
      </c>
      <c r="T258" s="15">
        <f t="shared" si="24"/>
        <v>0</v>
      </c>
      <c r="U258" s="15">
        <f t="shared" si="21"/>
        <v>0</v>
      </c>
    </row>
    <row r="259" spans="1:21">
      <c r="A259" s="56"/>
      <c r="B259" s="3"/>
      <c r="C259" s="216"/>
      <c r="D259" s="102"/>
      <c r="E259" s="102"/>
      <c r="F259" s="103"/>
      <c r="G259" s="131"/>
      <c r="H259" s="2"/>
      <c r="I259" s="107">
        <f>IF(F259="",SUMIF(Accounts!$A$10:$A$84,C259,Accounts!$D$10:$D$84),0)</f>
        <v>0</v>
      </c>
      <c r="J259" s="30">
        <f>IF(H259&lt;&gt;"",ROUND(H259*(1-F259-I259),2),IF(SETUP!$C$10&lt;&gt;"Y",0,IF(SUMIF(Accounts!A$10:A$84,C259,Accounts!Q$10:Q$84)=1,0,ROUND((D259-E259)*(1-F259-I259)/SETUP!$C$13,2))))</f>
        <v>0</v>
      </c>
      <c r="K259" s="14" t="str">
        <f>IF(SUM(C259:H259)=0,"",IF(T259=0,LOOKUP(C259,Accounts!$A$10:$A$84,Accounts!$B$10:$B$84),"Error!  Invalid Account Number"))</f>
        <v/>
      </c>
      <c r="L259" s="30">
        <f t="shared" si="20"/>
        <v>0</v>
      </c>
      <c r="M259" s="152">
        <f t="shared" si="23"/>
        <v>0</v>
      </c>
      <c r="N259" s="43"/>
      <c r="O259" s="92"/>
      <c r="P259" s="150"/>
      <c r="Q259" s="156">
        <f t="shared" si="25"/>
        <v>0</v>
      </c>
      <c r="R259" s="161">
        <f t="shared" si="22"/>
        <v>0</v>
      </c>
      <c r="S259" s="15">
        <f>SUMIF(Accounts!A$10:A$84,C259,Accounts!A$10:A$84)</f>
        <v>0</v>
      </c>
      <c r="T259" s="15">
        <f t="shared" si="24"/>
        <v>0</v>
      </c>
      <c r="U259" s="15">
        <f t="shared" si="21"/>
        <v>0</v>
      </c>
    </row>
    <row r="260" spans="1:21">
      <c r="A260" s="56"/>
      <c r="B260" s="3"/>
      <c r="C260" s="216"/>
      <c r="D260" s="102"/>
      <c r="E260" s="102"/>
      <c r="F260" s="103"/>
      <c r="G260" s="131"/>
      <c r="H260" s="2"/>
      <c r="I260" s="107">
        <f>IF(F260="",SUMIF(Accounts!$A$10:$A$84,C260,Accounts!$D$10:$D$84),0)</f>
        <v>0</v>
      </c>
      <c r="J260" s="30">
        <f>IF(H260&lt;&gt;"",ROUND(H260*(1-F260-I260),2),IF(SETUP!$C$10&lt;&gt;"Y",0,IF(SUMIF(Accounts!A$10:A$84,C260,Accounts!Q$10:Q$84)=1,0,ROUND((D260-E260)*(1-F260-I260)/SETUP!$C$13,2))))</f>
        <v>0</v>
      </c>
      <c r="K260" s="14" t="str">
        <f>IF(SUM(C260:H260)=0,"",IF(T260=0,LOOKUP(C260,Accounts!$A$10:$A$84,Accounts!$B$10:$B$84),"Error!  Invalid Account Number"))</f>
        <v/>
      </c>
      <c r="L260" s="30">
        <f t="shared" si="20"/>
        <v>0</v>
      </c>
      <c r="M260" s="152">
        <f t="shared" si="23"/>
        <v>0</v>
      </c>
      <c r="N260" s="43"/>
      <c r="O260" s="92"/>
      <c r="P260" s="150"/>
      <c r="Q260" s="156">
        <f t="shared" si="25"/>
        <v>0</v>
      </c>
      <c r="R260" s="161">
        <f t="shared" si="22"/>
        <v>0</v>
      </c>
      <c r="S260" s="15">
        <f>SUMIF(Accounts!A$10:A$84,C260,Accounts!A$10:A$84)</f>
        <v>0</v>
      </c>
      <c r="T260" s="15">
        <f t="shared" si="24"/>
        <v>0</v>
      </c>
      <c r="U260" s="15">
        <f t="shared" si="21"/>
        <v>0</v>
      </c>
    </row>
    <row r="261" spans="1:21">
      <c r="A261" s="56"/>
      <c r="B261" s="3"/>
      <c r="C261" s="216"/>
      <c r="D261" s="102"/>
      <c r="E261" s="102"/>
      <c r="F261" s="103"/>
      <c r="G261" s="131"/>
      <c r="H261" s="2"/>
      <c r="I261" s="107">
        <f>IF(F261="",SUMIF(Accounts!$A$10:$A$84,C261,Accounts!$D$10:$D$84),0)</f>
        <v>0</v>
      </c>
      <c r="J261" s="30">
        <f>IF(H261&lt;&gt;"",ROUND(H261*(1-F261-I261),2),IF(SETUP!$C$10&lt;&gt;"Y",0,IF(SUMIF(Accounts!A$10:A$84,C261,Accounts!Q$10:Q$84)=1,0,ROUND((D261-E261)*(1-F261-I261)/SETUP!$C$13,2))))</f>
        <v>0</v>
      </c>
      <c r="K261" s="14" t="str">
        <f>IF(SUM(C261:H261)=0,"",IF(T261=0,LOOKUP(C261,Accounts!$A$10:$A$84,Accounts!$B$10:$B$84),"Error!  Invalid Account Number"))</f>
        <v/>
      </c>
      <c r="L261" s="30">
        <f t="shared" si="20"/>
        <v>0</v>
      </c>
      <c r="M261" s="152">
        <f t="shared" si="23"/>
        <v>0</v>
      </c>
      <c r="N261" s="43"/>
      <c r="O261" s="92"/>
      <c r="P261" s="150"/>
      <c r="Q261" s="156">
        <f t="shared" si="25"/>
        <v>0</v>
      </c>
      <c r="R261" s="161">
        <f t="shared" si="22"/>
        <v>0</v>
      </c>
      <c r="S261" s="15">
        <f>SUMIF(Accounts!A$10:A$84,C261,Accounts!A$10:A$84)</f>
        <v>0</v>
      </c>
      <c r="T261" s="15">
        <f t="shared" si="24"/>
        <v>0</v>
      </c>
      <c r="U261" s="15">
        <f t="shared" si="21"/>
        <v>0</v>
      </c>
    </row>
    <row r="262" spans="1:21">
      <c r="A262" s="56"/>
      <c r="B262" s="3"/>
      <c r="C262" s="216"/>
      <c r="D262" s="102"/>
      <c r="E262" s="102"/>
      <c r="F262" s="103"/>
      <c r="G262" s="131"/>
      <c r="H262" s="2"/>
      <c r="I262" s="107">
        <f>IF(F262="",SUMIF(Accounts!$A$10:$A$84,C262,Accounts!$D$10:$D$84),0)</f>
        <v>0</v>
      </c>
      <c r="J262" s="30">
        <f>IF(H262&lt;&gt;"",ROUND(H262*(1-F262-I262),2),IF(SETUP!$C$10&lt;&gt;"Y",0,IF(SUMIF(Accounts!A$10:A$84,C262,Accounts!Q$10:Q$84)=1,0,ROUND((D262-E262)*(1-F262-I262)/SETUP!$C$13,2))))</f>
        <v>0</v>
      </c>
      <c r="K262" s="14" t="str">
        <f>IF(SUM(C262:H262)=0,"",IF(T262=0,LOOKUP(C262,Accounts!$A$10:$A$84,Accounts!$B$10:$B$84),"Error!  Invalid Account Number"))</f>
        <v/>
      </c>
      <c r="L262" s="30">
        <f t="shared" si="20"/>
        <v>0</v>
      </c>
      <c r="M262" s="152">
        <f t="shared" si="23"/>
        <v>0</v>
      </c>
      <c r="N262" s="43"/>
      <c r="O262" s="92"/>
      <c r="P262" s="150"/>
      <c r="Q262" s="156">
        <f t="shared" si="25"/>
        <v>0</v>
      </c>
      <c r="R262" s="161">
        <f t="shared" si="22"/>
        <v>0</v>
      </c>
      <c r="S262" s="15">
        <f>SUMIF(Accounts!A$10:A$84,C262,Accounts!A$10:A$84)</f>
        <v>0</v>
      </c>
      <c r="T262" s="15">
        <f t="shared" si="24"/>
        <v>0</v>
      </c>
      <c r="U262" s="15">
        <f t="shared" si="21"/>
        <v>0</v>
      </c>
    </row>
    <row r="263" spans="1:21">
      <c r="A263" s="56"/>
      <c r="B263" s="3"/>
      <c r="C263" s="216"/>
      <c r="D263" s="102"/>
      <c r="E263" s="102"/>
      <c r="F263" s="103"/>
      <c r="G263" s="131"/>
      <c r="H263" s="2"/>
      <c r="I263" s="107">
        <f>IF(F263="",SUMIF(Accounts!$A$10:$A$84,C263,Accounts!$D$10:$D$84),0)</f>
        <v>0</v>
      </c>
      <c r="J263" s="30">
        <f>IF(H263&lt;&gt;"",ROUND(H263*(1-F263-I263),2),IF(SETUP!$C$10&lt;&gt;"Y",0,IF(SUMIF(Accounts!A$10:A$84,C263,Accounts!Q$10:Q$84)=1,0,ROUND((D263-E263)*(1-F263-I263)/SETUP!$C$13,2))))</f>
        <v>0</v>
      </c>
      <c r="K263" s="14" t="str">
        <f>IF(SUM(C263:H263)=0,"",IF(T263=0,LOOKUP(C263,Accounts!$A$10:$A$84,Accounts!$B$10:$B$84),"Error!  Invalid Account Number"))</f>
        <v/>
      </c>
      <c r="L263" s="30">
        <f t="shared" si="20"/>
        <v>0</v>
      </c>
      <c r="M263" s="152">
        <f t="shared" si="23"/>
        <v>0</v>
      </c>
      <c r="N263" s="43"/>
      <c r="O263" s="92"/>
      <c r="P263" s="150"/>
      <c r="Q263" s="156">
        <f t="shared" si="25"/>
        <v>0</v>
      </c>
      <c r="R263" s="161">
        <f t="shared" si="22"/>
        <v>0</v>
      </c>
      <c r="S263" s="15">
        <f>SUMIF(Accounts!A$10:A$84,C263,Accounts!A$10:A$84)</f>
        <v>0</v>
      </c>
      <c r="T263" s="15">
        <f t="shared" si="24"/>
        <v>0</v>
      </c>
      <c r="U263" s="15">
        <f t="shared" si="21"/>
        <v>0</v>
      </c>
    </row>
    <row r="264" spans="1:21">
      <c r="A264" s="56"/>
      <c r="B264" s="3"/>
      <c r="C264" s="216"/>
      <c r="D264" s="102"/>
      <c r="E264" s="102"/>
      <c r="F264" s="103"/>
      <c r="G264" s="131"/>
      <c r="H264" s="2"/>
      <c r="I264" s="107">
        <f>IF(F264="",SUMIF(Accounts!$A$10:$A$84,C264,Accounts!$D$10:$D$84),0)</f>
        <v>0</v>
      </c>
      <c r="J264" s="30">
        <f>IF(H264&lt;&gt;"",ROUND(H264*(1-F264-I264),2),IF(SETUP!$C$10&lt;&gt;"Y",0,IF(SUMIF(Accounts!A$10:A$84,C264,Accounts!Q$10:Q$84)=1,0,ROUND((D264-E264)*(1-F264-I264)/SETUP!$C$13,2))))</f>
        <v>0</v>
      </c>
      <c r="K264" s="14" t="str">
        <f>IF(SUM(C264:H264)=0,"",IF(T264=0,LOOKUP(C264,Accounts!$A$10:$A$84,Accounts!$B$10:$B$84),"Error!  Invalid Account Number"))</f>
        <v/>
      </c>
      <c r="L264" s="30">
        <f t="shared" ref="L264:L327" si="26">D264-E264-J264-M264</f>
        <v>0</v>
      </c>
      <c r="M264" s="152">
        <f t="shared" si="23"/>
        <v>0</v>
      </c>
      <c r="N264" s="43"/>
      <c r="O264" s="92"/>
      <c r="P264" s="150"/>
      <c r="Q264" s="156">
        <f t="shared" si="25"/>
        <v>0</v>
      </c>
      <c r="R264" s="161">
        <f t="shared" si="22"/>
        <v>0</v>
      </c>
      <c r="S264" s="15">
        <f>SUMIF(Accounts!A$10:A$84,C264,Accounts!A$10:A$84)</f>
        <v>0</v>
      </c>
      <c r="T264" s="15">
        <f t="shared" si="24"/>
        <v>0</v>
      </c>
      <c r="U264" s="15">
        <f t="shared" ref="U264:U327" si="27">IF(OR(AND(D264-E264&lt;0,J264&gt;0),AND(D264-E264&gt;0,J264&lt;0)),1,0)</f>
        <v>0</v>
      </c>
    </row>
    <row r="265" spans="1:21">
      <c r="A265" s="56"/>
      <c r="B265" s="3"/>
      <c r="C265" s="216"/>
      <c r="D265" s="102"/>
      <c r="E265" s="102"/>
      <c r="F265" s="103"/>
      <c r="G265" s="131"/>
      <c r="H265" s="2"/>
      <c r="I265" s="107">
        <f>IF(F265="",SUMIF(Accounts!$A$10:$A$84,C265,Accounts!$D$10:$D$84),0)</f>
        <v>0</v>
      </c>
      <c r="J265" s="30">
        <f>IF(H265&lt;&gt;"",ROUND(H265*(1-F265-I265),2),IF(SETUP!$C$10&lt;&gt;"Y",0,IF(SUMIF(Accounts!A$10:A$84,C265,Accounts!Q$10:Q$84)=1,0,ROUND((D265-E265)*(1-F265-I265)/SETUP!$C$13,2))))</f>
        <v>0</v>
      </c>
      <c r="K265" s="14" t="str">
        <f>IF(SUM(C265:H265)=0,"",IF(T265=0,LOOKUP(C265,Accounts!$A$10:$A$84,Accounts!$B$10:$B$84),"Error!  Invalid Account Number"))</f>
        <v/>
      </c>
      <c r="L265" s="30">
        <f t="shared" si="26"/>
        <v>0</v>
      </c>
      <c r="M265" s="152">
        <f t="shared" si="23"/>
        <v>0</v>
      </c>
      <c r="N265" s="43"/>
      <c r="O265" s="92"/>
      <c r="P265" s="150"/>
      <c r="Q265" s="156">
        <f t="shared" si="25"/>
        <v>0</v>
      </c>
      <c r="R265" s="161">
        <f t="shared" ref="R265:R328" si="28">J265+Q265</f>
        <v>0</v>
      </c>
      <c r="S265" s="15">
        <f>SUMIF(Accounts!A$10:A$84,C265,Accounts!A$10:A$84)</f>
        <v>0</v>
      </c>
      <c r="T265" s="15">
        <f t="shared" si="24"/>
        <v>0</v>
      </c>
      <c r="U265" s="15">
        <f t="shared" si="27"/>
        <v>0</v>
      </c>
    </row>
    <row r="266" spans="1:21">
      <c r="A266" s="56"/>
      <c r="B266" s="3"/>
      <c r="C266" s="216"/>
      <c r="D266" s="102"/>
      <c r="E266" s="102"/>
      <c r="F266" s="103"/>
      <c r="G266" s="131"/>
      <c r="H266" s="2"/>
      <c r="I266" s="107">
        <f>IF(F266="",SUMIF(Accounts!$A$10:$A$84,C266,Accounts!$D$10:$D$84),0)</f>
        <v>0</v>
      </c>
      <c r="J266" s="30">
        <f>IF(H266&lt;&gt;"",ROUND(H266*(1-F266-I266),2),IF(SETUP!$C$10&lt;&gt;"Y",0,IF(SUMIF(Accounts!A$10:A$84,C266,Accounts!Q$10:Q$84)=1,0,ROUND((D266-E266)*(1-F266-I266)/SETUP!$C$13,2))))</f>
        <v>0</v>
      </c>
      <c r="K266" s="14" t="str">
        <f>IF(SUM(C266:H266)=0,"",IF(T266=0,LOOKUP(C266,Accounts!$A$10:$A$84,Accounts!$B$10:$B$84),"Error!  Invalid Account Number"))</f>
        <v/>
      </c>
      <c r="L266" s="30">
        <f t="shared" si="26"/>
        <v>0</v>
      </c>
      <c r="M266" s="152">
        <f t="shared" ref="M266:M329" si="29">ROUND((D266-E266)*(F266+I266),2)</f>
        <v>0</v>
      </c>
      <c r="N266" s="43"/>
      <c r="O266" s="92"/>
      <c r="P266" s="150"/>
      <c r="Q266" s="156">
        <f t="shared" si="25"/>
        <v>0</v>
      </c>
      <c r="R266" s="161">
        <f t="shared" si="28"/>
        <v>0</v>
      </c>
      <c r="S266" s="15">
        <f>SUMIF(Accounts!A$10:A$84,C266,Accounts!A$10:A$84)</f>
        <v>0</v>
      </c>
      <c r="T266" s="15">
        <f t="shared" ref="T266:T329" si="30">IF(AND(SUM(D266:H266)&lt;&gt;0,C266=0),1,IF(S266=C266,0,1))</f>
        <v>0</v>
      </c>
      <c r="U266" s="15">
        <f t="shared" si="27"/>
        <v>0</v>
      </c>
    </row>
    <row r="267" spans="1:21">
      <c r="A267" s="56"/>
      <c r="B267" s="3"/>
      <c r="C267" s="216"/>
      <c r="D267" s="102"/>
      <c r="E267" s="102"/>
      <c r="F267" s="103"/>
      <c r="G267" s="131"/>
      <c r="H267" s="2"/>
      <c r="I267" s="107">
        <f>IF(F267="",SUMIF(Accounts!$A$10:$A$84,C267,Accounts!$D$10:$D$84),0)</f>
        <v>0</v>
      </c>
      <c r="J267" s="30">
        <f>IF(H267&lt;&gt;"",ROUND(H267*(1-F267-I267),2),IF(SETUP!$C$10&lt;&gt;"Y",0,IF(SUMIF(Accounts!A$10:A$84,C267,Accounts!Q$10:Q$84)=1,0,ROUND((D267-E267)*(1-F267-I267)/SETUP!$C$13,2))))</f>
        <v>0</v>
      </c>
      <c r="K267" s="14" t="str">
        <f>IF(SUM(C267:H267)=0,"",IF(T267=0,LOOKUP(C267,Accounts!$A$10:$A$84,Accounts!$B$10:$B$84),"Error!  Invalid Account Number"))</f>
        <v/>
      </c>
      <c r="L267" s="30">
        <f t="shared" si="26"/>
        <v>0</v>
      </c>
      <c r="M267" s="152">
        <f t="shared" si="29"/>
        <v>0</v>
      </c>
      <c r="N267" s="43"/>
      <c r="O267" s="92"/>
      <c r="P267" s="150"/>
      <c r="Q267" s="156">
        <f t="shared" ref="Q267:Q330" si="31">IF(AND(C267&gt;=101,C267&lt;=120),-J267,0)</f>
        <v>0</v>
      </c>
      <c r="R267" s="161">
        <f t="shared" si="28"/>
        <v>0</v>
      </c>
      <c r="S267" s="15">
        <f>SUMIF(Accounts!A$10:A$84,C267,Accounts!A$10:A$84)</f>
        <v>0</v>
      </c>
      <c r="T267" s="15">
        <f t="shared" si="30"/>
        <v>0</v>
      </c>
      <c r="U267" s="15">
        <f t="shared" si="27"/>
        <v>0</v>
      </c>
    </row>
    <row r="268" spans="1:21">
      <c r="A268" s="56"/>
      <c r="B268" s="3"/>
      <c r="C268" s="216"/>
      <c r="D268" s="102"/>
      <c r="E268" s="102"/>
      <c r="F268" s="103"/>
      <c r="G268" s="131"/>
      <c r="H268" s="2"/>
      <c r="I268" s="107">
        <f>IF(F268="",SUMIF(Accounts!$A$10:$A$84,C268,Accounts!$D$10:$D$84),0)</f>
        <v>0</v>
      </c>
      <c r="J268" s="30">
        <f>IF(H268&lt;&gt;"",ROUND(H268*(1-F268-I268),2),IF(SETUP!$C$10&lt;&gt;"Y",0,IF(SUMIF(Accounts!A$10:A$84,C268,Accounts!Q$10:Q$84)=1,0,ROUND((D268-E268)*(1-F268-I268)/SETUP!$C$13,2))))</f>
        <v>0</v>
      </c>
      <c r="K268" s="14" t="str">
        <f>IF(SUM(C268:H268)=0,"",IF(T268=0,LOOKUP(C268,Accounts!$A$10:$A$84,Accounts!$B$10:$B$84),"Error!  Invalid Account Number"))</f>
        <v/>
      </c>
      <c r="L268" s="30">
        <f t="shared" si="26"/>
        <v>0</v>
      </c>
      <c r="M268" s="152">
        <f t="shared" si="29"/>
        <v>0</v>
      </c>
      <c r="N268" s="43"/>
      <c r="O268" s="92"/>
      <c r="P268" s="150"/>
      <c r="Q268" s="156">
        <f t="shared" si="31"/>
        <v>0</v>
      </c>
      <c r="R268" s="161">
        <f t="shared" si="28"/>
        <v>0</v>
      </c>
      <c r="S268" s="15">
        <f>SUMIF(Accounts!A$10:A$84,C268,Accounts!A$10:A$84)</f>
        <v>0</v>
      </c>
      <c r="T268" s="15">
        <f t="shared" si="30"/>
        <v>0</v>
      </c>
      <c r="U268" s="15">
        <f t="shared" si="27"/>
        <v>0</v>
      </c>
    </row>
    <row r="269" spans="1:21">
      <c r="A269" s="56"/>
      <c r="B269" s="3"/>
      <c r="C269" s="216"/>
      <c r="D269" s="102"/>
      <c r="E269" s="102"/>
      <c r="F269" s="103"/>
      <c r="G269" s="131"/>
      <c r="H269" s="2"/>
      <c r="I269" s="107">
        <f>IF(F269="",SUMIF(Accounts!$A$10:$A$84,C269,Accounts!$D$10:$D$84),0)</f>
        <v>0</v>
      </c>
      <c r="J269" s="30">
        <f>IF(H269&lt;&gt;"",ROUND(H269*(1-F269-I269),2),IF(SETUP!$C$10&lt;&gt;"Y",0,IF(SUMIF(Accounts!A$10:A$84,C269,Accounts!Q$10:Q$84)=1,0,ROUND((D269-E269)*(1-F269-I269)/SETUP!$C$13,2))))</f>
        <v>0</v>
      </c>
      <c r="K269" s="14" t="str">
        <f>IF(SUM(C269:H269)=0,"",IF(T269=0,LOOKUP(C269,Accounts!$A$10:$A$84,Accounts!$B$10:$B$84),"Error!  Invalid Account Number"))</f>
        <v/>
      </c>
      <c r="L269" s="30">
        <f t="shared" si="26"/>
        <v>0</v>
      </c>
      <c r="M269" s="152">
        <f t="shared" si="29"/>
        <v>0</v>
      </c>
      <c r="N269" s="43"/>
      <c r="O269" s="92"/>
      <c r="P269" s="150"/>
      <c r="Q269" s="156">
        <f t="shared" si="31"/>
        <v>0</v>
      </c>
      <c r="R269" s="161">
        <f t="shared" si="28"/>
        <v>0</v>
      </c>
      <c r="S269" s="15">
        <f>SUMIF(Accounts!A$10:A$84,C269,Accounts!A$10:A$84)</f>
        <v>0</v>
      </c>
      <c r="T269" s="15">
        <f t="shared" si="30"/>
        <v>0</v>
      </c>
      <c r="U269" s="15">
        <f t="shared" si="27"/>
        <v>0</v>
      </c>
    </row>
    <row r="270" spans="1:21">
      <c r="A270" s="56"/>
      <c r="B270" s="3"/>
      <c r="C270" s="216"/>
      <c r="D270" s="102"/>
      <c r="E270" s="102"/>
      <c r="F270" s="103"/>
      <c r="G270" s="131"/>
      <c r="H270" s="2"/>
      <c r="I270" s="107">
        <f>IF(F270="",SUMIF(Accounts!$A$10:$A$84,C270,Accounts!$D$10:$D$84),0)</f>
        <v>0</v>
      </c>
      <c r="J270" s="30">
        <f>IF(H270&lt;&gt;"",ROUND(H270*(1-F270-I270),2),IF(SETUP!$C$10&lt;&gt;"Y",0,IF(SUMIF(Accounts!A$10:A$84,C270,Accounts!Q$10:Q$84)=1,0,ROUND((D270-E270)*(1-F270-I270)/SETUP!$C$13,2))))</f>
        <v>0</v>
      </c>
      <c r="K270" s="14" t="str">
        <f>IF(SUM(C270:H270)=0,"",IF(T270=0,LOOKUP(C270,Accounts!$A$10:$A$84,Accounts!$B$10:$B$84),"Error!  Invalid Account Number"))</f>
        <v/>
      </c>
      <c r="L270" s="30">
        <f t="shared" si="26"/>
        <v>0</v>
      </c>
      <c r="M270" s="152">
        <f t="shared" si="29"/>
        <v>0</v>
      </c>
      <c r="N270" s="43"/>
      <c r="O270" s="92"/>
      <c r="P270" s="150"/>
      <c r="Q270" s="156">
        <f t="shared" si="31"/>
        <v>0</v>
      </c>
      <c r="R270" s="161">
        <f t="shared" si="28"/>
        <v>0</v>
      </c>
      <c r="S270" s="15">
        <f>SUMIF(Accounts!A$10:A$84,C270,Accounts!A$10:A$84)</f>
        <v>0</v>
      </c>
      <c r="T270" s="15">
        <f t="shared" si="30"/>
        <v>0</v>
      </c>
      <c r="U270" s="15">
        <f t="shared" si="27"/>
        <v>0</v>
      </c>
    </row>
    <row r="271" spans="1:21">
      <c r="A271" s="56"/>
      <c r="B271" s="3"/>
      <c r="C271" s="216"/>
      <c r="D271" s="102"/>
      <c r="E271" s="102"/>
      <c r="F271" s="103"/>
      <c r="G271" s="131"/>
      <c r="H271" s="2"/>
      <c r="I271" s="107">
        <f>IF(F271="",SUMIF(Accounts!$A$10:$A$84,C271,Accounts!$D$10:$D$84),0)</f>
        <v>0</v>
      </c>
      <c r="J271" s="30">
        <f>IF(H271&lt;&gt;"",ROUND(H271*(1-F271-I271),2),IF(SETUP!$C$10&lt;&gt;"Y",0,IF(SUMIF(Accounts!A$10:A$84,C271,Accounts!Q$10:Q$84)=1,0,ROUND((D271-E271)*(1-F271-I271)/SETUP!$C$13,2))))</f>
        <v>0</v>
      </c>
      <c r="K271" s="14" t="str">
        <f>IF(SUM(C271:H271)=0,"",IF(T271=0,LOOKUP(C271,Accounts!$A$10:$A$84,Accounts!$B$10:$B$84),"Error!  Invalid Account Number"))</f>
        <v/>
      </c>
      <c r="L271" s="30">
        <f t="shared" si="26"/>
        <v>0</v>
      </c>
      <c r="M271" s="152">
        <f t="shared" si="29"/>
        <v>0</v>
      </c>
      <c r="N271" s="43"/>
      <c r="O271" s="92"/>
      <c r="P271" s="150"/>
      <c r="Q271" s="156">
        <f t="shared" si="31"/>
        <v>0</v>
      </c>
      <c r="R271" s="161">
        <f t="shared" si="28"/>
        <v>0</v>
      </c>
      <c r="S271" s="15">
        <f>SUMIF(Accounts!A$10:A$84,C271,Accounts!A$10:A$84)</f>
        <v>0</v>
      </c>
      <c r="T271" s="15">
        <f t="shared" si="30"/>
        <v>0</v>
      </c>
      <c r="U271" s="15">
        <f t="shared" si="27"/>
        <v>0</v>
      </c>
    </row>
    <row r="272" spans="1:21">
      <c r="A272" s="56"/>
      <c r="B272" s="3"/>
      <c r="C272" s="216"/>
      <c r="D272" s="102"/>
      <c r="E272" s="102"/>
      <c r="F272" s="103"/>
      <c r="G272" s="131"/>
      <c r="H272" s="2"/>
      <c r="I272" s="107">
        <f>IF(F272="",SUMIF(Accounts!$A$10:$A$84,C272,Accounts!$D$10:$D$84),0)</f>
        <v>0</v>
      </c>
      <c r="J272" s="30">
        <f>IF(H272&lt;&gt;"",ROUND(H272*(1-F272-I272),2),IF(SETUP!$C$10&lt;&gt;"Y",0,IF(SUMIF(Accounts!A$10:A$84,C272,Accounts!Q$10:Q$84)=1,0,ROUND((D272-E272)*(1-F272-I272)/SETUP!$C$13,2))))</f>
        <v>0</v>
      </c>
      <c r="K272" s="14" t="str">
        <f>IF(SUM(C272:H272)=0,"",IF(T272=0,LOOKUP(C272,Accounts!$A$10:$A$84,Accounts!$B$10:$B$84),"Error!  Invalid Account Number"))</f>
        <v/>
      </c>
      <c r="L272" s="30">
        <f t="shared" si="26"/>
        <v>0</v>
      </c>
      <c r="M272" s="152">
        <f t="shared" si="29"/>
        <v>0</v>
      </c>
      <c r="N272" s="43"/>
      <c r="O272" s="92"/>
      <c r="P272" s="150"/>
      <c r="Q272" s="156">
        <f t="shared" si="31"/>
        <v>0</v>
      </c>
      <c r="R272" s="161">
        <f t="shared" si="28"/>
        <v>0</v>
      </c>
      <c r="S272" s="15">
        <f>SUMIF(Accounts!A$10:A$84,C272,Accounts!A$10:A$84)</f>
        <v>0</v>
      </c>
      <c r="T272" s="15">
        <f t="shared" si="30"/>
        <v>0</v>
      </c>
      <c r="U272" s="15">
        <f t="shared" si="27"/>
        <v>0</v>
      </c>
    </row>
    <row r="273" spans="1:21">
      <c r="A273" s="56"/>
      <c r="B273" s="3"/>
      <c r="C273" s="216"/>
      <c r="D273" s="102"/>
      <c r="E273" s="102"/>
      <c r="F273" s="103"/>
      <c r="G273" s="131"/>
      <c r="H273" s="2"/>
      <c r="I273" s="107">
        <f>IF(F273="",SUMIF(Accounts!$A$10:$A$84,C273,Accounts!$D$10:$D$84),0)</f>
        <v>0</v>
      </c>
      <c r="J273" s="30">
        <f>IF(H273&lt;&gt;"",ROUND(H273*(1-F273-I273),2),IF(SETUP!$C$10&lt;&gt;"Y",0,IF(SUMIF(Accounts!A$10:A$84,C273,Accounts!Q$10:Q$84)=1,0,ROUND((D273-E273)*(1-F273-I273)/SETUP!$C$13,2))))</f>
        <v>0</v>
      </c>
      <c r="K273" s="14" t="str">
        <f>IF(SUM(C273:H273)=0,"",IF(T273=0,LOOKUP(C273,Accounts!$A$10:$A$84,Accounts!$B$10:$B$84),"Error!  Invalid Account Number"))</f>
        <v/>
      </c>
      <c r="L273" s="30">
        <f t="shared" si="26"/>
        <v>0</v>
      </c>
      <c r="M273" s="152">
        <f t="shared" si="29"/>
        <v>0</v>
      </c>
      <c r="N273" s="43"/>
      <c r="O273" s="92"/>
      <c r="P273" s="150"/>
      <c r="Q273" s="156">
        <f t="shared" si="31"/>
        <v>0</v>
      </c>
      <c r="R273" s="161">
        <f t="shared" si="28"/>
        <v>0</v>
      </c>
      <c r="S273" s="15">
        <f>SUMIF(Accounts!A$10:A$84,C273,Accounts!A$10:A$84)</f>
        <v>0</v>
      </c>
      <c r="T273" s="15">
        <f t="shared" si="30"/>
        <v>0</v>
      </c>
      <c r="U273" s="15">
        <f t="shared" si="27"/>
        <v>0</v>
      </c>
    </row>
    <row r="274" spans="1:21">
      <c r="A274" s="56"/>
      <c r="B274" s="3"/>
      <c r="C274" s="216"/>
      <c r="D274" s="102"/>
      <c r="E274" s="102"/>
      <c r="F274" s="103"/>
      <c r="G274" s="131"/>
      <c r="H274" s="2"/>
      <c r="I274" s="107">
        <f>IF(F274="",SUMIF(Accounts!$A$10:$A$84,C274,Accounts!$D$10:$D$84),0)</f>
        <v>0</v>
      </c>
      <c r="J274" s="30">
        <f>IF(H274&lt;&gt;"",ROUND(H274*(1-F274-I274),2),IF(SETUP!$C$10&lt;&gt;"Y",0,IF(SUMIF(Accounts!A$10:A$84,C274,Accounts!Q$10:Q$84)=1,0,ROUND((D274-E274)*(1-F274-I274)/SETUP!$C$13,2))))</f>
        <v>0</v>
      </c>
      <c r="K274" s="14" t="str">
        <f>IF(SUM(C274:H274)=0,"",IF(T274=0,LOOKUP(C274,Accounts!$A$10:$A$84,Accounts!$B$10:$B$84),"Error!  Invalid Account Number"))</f>
        <v/>
      </c>
      <c r="L274" s="30">
        <f t="shared" si="26"/>
        <v>0</v>
      </c>
      <c r="M274" s="152">
        <f t="shared" si="29"/>
        <v>0</v>
      </c>
      <c r="N274" s="43"/>
      <c r="O274" s="92"/>
      <c r="P274" s="150"/>
      <c r="Q274" s="156">
        <f t="shared" si="31"/>
        <v>0</v>
      </c>
      <c r="R274" s="161">
        <f t="shared" si="28"/>
        <v>0</v>
      </c>
      <c r="S274" s="15">
        <f>SUMIF(Accounts!A$10:A$84,C274,Accounts!A$10:A$84)</f>
        <v>0</v>
      </c>
      <c r="T274" s="15">
        <f t="shared" si="30"/>
        <v>0</v>
      </c>
      <c r="U274" s="15">
        <f t="shared" si="27"/>
        <v>0</v>
      </c>
    </row>
    <row r="275" spans="1:21">
      <c r="A275" s="56"/>
      <c r="B275" s="3"/>
      <c r="C275" s="216"/>
      <c r="D275" s="102"/>
      <c r="E275" s="102"/>
      <c r="F275" s="103"/>
      <c r="G275" s="131"/>
      <c r="H275" s="2"/>
      <c r="I275" s="107">
        <f>IF(F275="",SUMIF(Accounts!$A$10:$A$84,C275,Accounts!$D$10:$D$84),0)</f>
        <v>0</v>
      </c>
      <c r="J275" s="30">
        <f>IF(H275&lt;&gt;"",ROUND(H275*(1-F275-I275),2),IF(SETUP!$C$10&lt;&gt;"Y",0,IF(SUMIF(Accounts!A$10:A$84,C275,Accounts!Q$10:Q$84)=1,0,ROUND((D275-E275)*(1-F275-I275)/SETUP!$C$13,2))))</f>
        <v>0</v>
      </c>
      <c r="K275" s="14" t="str">
        <f>IF(SUM(C275:H275)=0,"",IF(T275=0,LOOKUP(C275,Accounts!$A$10:$A$84,Accounts!$B$10:$B$84),"Error!  Invalid Account Number"))</f>
        <v/>
      </c>
      <c r="L275" s="30">
        <f t="shared" si="26"/>
        <v>0</v>
      </c>
      <c r="M275" s="152">
        <f t="shared" si="29"/>
        <v>0</v>
      </c>
      <c r="N275" s="43"/>
      <c r="O275" s="92"/>
      <c r="P275" s="150"/>
      <c r="Q275" s="156">
        <f t="shared" si="31"/>
        <v>0</v>
      </c>
      <c r="R275" s="161">
        <f t="shared" si="28"/>
        <v>0</v>
      </c>
      <c r="S275" s="15">
        <f>SUMIF(Accounts!A$10:A$84,C275,Accounts!A$10:A$84)</f>
        <v>0</v>
      </c>
      <c r="T275" s="15">
        <f t="shared" si="30"/>
        <v>0</v>
      </c>
      <c r="U275" s="15">
        <f t="shared" si="27"/>
        <v>0</v>
      </c>
    </row>
    <row r="276" spans="1:21">
      <c r="A276" s="56"/>
      <c r="B276" s="3"/>
      <c r="C276" s="216"/>
      <c r="D276" s="102"/>
      <c r="E276" s="102"/>
      <c r="F276" s="103"/>
      <c r="G276" s="131"/>
      <c r="H276" s="2"/>
      <c r="I276" s="107">
        <f>IF(F276="",SUMIF(Accounts!$A$10:$A$84,C276,Accounts!$D$10:$D$84),0)</f>
        <v>0</v>
      </c>
      <c r="J276" s="30">
        <f>IF(H276&lt;&gt;"",ROUND(H276*(1-F276-I276),2),IF(SETUP!$C$10&lt;&gt;"Y",0,IF(SUMIF(Accounts!A$10:A$84,C276,Accounts!Q$10:Q$84)=1,0,ROUND((D276-E276)*(1-F276-I276)/SETUP!$C$13,2))))</f>
        <v>0</v>
      </c>
      <c r="K276" s="14" t="str">
        <f>IF(SUM(C276:H276)=0,"",IF(T276=0,LOOKUP(C276,Accounts!$A$10:$A$84,Accounts!$B$10:$B$84),"Error!  Invalid Account Number"))</f>
        <v/>
      </c>
      <c r="L276" s="30">
        <f t="shared" si="26"/>
        <v>0</v>
      </c>
      <c r="M276" s="152">
        <f t="shared" si="29"/>
        <v>0</v>
      </c>
      <c r="N276" s="43"/>
      <c r="O276" s="92"/>
      <c r="P276" s="150"/>
      <c r="Q276" s="156">
        <f t="shared" si="31"/>
        <v>0</v>
      </c>
      <c r="R276" s="161">
        <f t="shared" si="28"/>
        <v>0</v>
      </c>
      <c r="S276" s="15">
        <f>SUMIF(Accounts!A$10:A$84,C276,Accounts!A$10:A$84)</f>
        <v>0</v>
      </c>
      <c r="T276" s="15">
        <f t="shared" si="30"/>
        <v>0</v>
      </c>
      <c r="U276" s="15">
        <f t="shared" si="27"/>
        <v>0</v>
      </c>
    </row>
    <row r="277" spans="1:21">
      <c r="A277" s="56"/>
      <c r="B277" s="3"/>
      <c r="C277" s="216"/>
      <c r="D277" s="102"/>
      <c r="E277" s="102"/>
      <c r="F277" s="103"/>
      <c r="G277" s="131"/>
      <c r="H277" s="2"/>
      <c r="I277" s="107">
        <f>IF(F277="",SUMIF(Accounts!$A$10:$A$84,C277,Accounts!$D$10:$D$84),0)</f>
        <v>0</v>
      </c>
      <c r="J277" s="30">
        <f>IF(H277&lt;&gt;"",ROUND(H277*(1-F277-I277),2),IF(SETUP!$C$10&lt;&gt;"Y",0,IF(SUMIF(Accounts!A$10:A$84,C277,Accounts!Q$10:Q$84)=1,0,ROUND((D277-E277)*(1-F277-I277)/SETUP!$C$13,2))))</f>
        <v>0</v>
      </c>
      <c r="K277" s="14" t="str">
        <f>IF(SUM(C277:H277)=0,"",IF(T277=0,LOOKUP(C277,Accounts!$A$10:$A$84,Accounts!$B$10:$B$84),"Error!  Invalid Account Number"))</f>
        <v/>
      </c>
      <c r="L277" s="30">
        <f t="shared" si="26"/>
        <v>0</v>
      </c>
      <c r="M277" s="152">
        <f t="shared" si="29"/>
        <v>0</v>
      </c>
      <c r="N277" s="43"/>
      <c r="O277" s="92"/>
      <c r="P277" s="150"/>
      <c r="Q277" s="156">
        <f t="shared" si="31"/>
        <v>0</v>
      </c>
      <c r="R277" s="161">
        <f t="shared" si="28"/>
        <v>0</v>
      </c>
      <c r="S277" s="15">
        <f>SUMIF(Accounts!A$10:A$84,C277,Accounts!A$10:A$84)</f>
        <v>0</v>
      </c>
      <c r="T277" s="15">
        <f t="shared" si="30"/>
        <v>0</v>
      </c>
      <c r="U277" s="15">
        <f t="shared" si="27"/>
        <v>0</v>
      </c>
    </row>
    <row r="278" spans="1:21">
      <c r="A278" s="56"/>
      <c r="B278" s="3"/>
      <c r="C278" s="216"/>
      <c r="D278" s="102"/>
      <c r="E278" s="102"/>
      <c r="F278" s="103"/>
      <c r="G278" s="131"/>
      <c r="H278" s="2"/>
      <c r="I278" s="107">
        <f>IF(F278="",SUMIF(Accounts!$A$10:$A$84,C278,Accounts!$D$10:$D$84),0)</f>
        <v>0</v>
      </c>
      <c r="J278" s="30">
        <f>IF(H278&lt;&gt;"",ROUND(H278*(1-F278-I278),2),IF(SETUP!$C$10&lt;&gt;"Y",0,IF(SUMIF(Accounts!A$10:A$84,C278,Accounts!Q$10:Q$84)=1,0,ROUND((D278-E278)*(1-F278-I278)/SETUP!$C$13,2))))</f>
        <v>0</v>
      </c>
      <c r="K278" s="14" t="str">
        <f>IF(SUM(C278:H278)=0,"",IF(T278=0,LOOKUP(C278,Accounts!$A$10:$A$84,Accounts!$B$10:$B$84),"Error!  Invalid Account Number"))</f>
        <v/>
      </c>
      <c r="L278" s="30">
        <f t="shared" si="26"/>
        <v>0</v>
      </c>
      <c r="M278" s="152">
        <f t="shared" si="29"/>
        <v>0</v>
      </c>
      <c r="N278" s="43"/>
      <c r="O278" s="92"/>
      <c r="P278" s="150"/>
      <c r="Q278" s="156">
        <f t="shared" si="31"/>
        <v>0</v>
      </c>
      <c r="R278" s="161">
        <f t="shared" si="28"/>
        <v>0</v>
      </c>
      <c r="S278" s="15">
        <f>SUMIF(Accounts!A$10:A$84,C278,Accounts!A$10:A$84)</f>
        <v>0</v>
      </c>
      <c r="T278" s="15">
        <f t="shared" si="30"/>
        <v>0</v>
      </c>
      <c r="U278" s="15">
        <f t="shared" si="27"/>
        <v>0</v>
      </c>
    </row>
    <row r="279" spans="1:21">
      <c r="A279" s="56"/>
      <c r="B279" s="3"/>
      <c r="C279" s="216"/>
      <c r="D279" s="102"/>
      <c r="E279" s="102"/>
      <c r="F279" s="103"/>
      <c r="G279" s="131"/>
      <c r="H279" s="2"/>
      <c r="I279" s="107">
        <f>IF(F279="",SUMIF(Accounts!$A$10:$A$84,C279,Accounts!$D$10:$D$84),0)</f>
        <v>0</v>
      </c>
      <c r="J279" s="30">
        <f>IF(H279&lt;&gt;"",ROUND(H279*(1-F279-I279),2),IF(SETUP!$C$10&lt;&gt;"Y",0,IF(SUMIF(Accounts!A$10:A$84,C279,Accounts!Q$10:Q$84)=1,0,ROUND((D279-E279)*(1-F279-I279)/SETUP!$C$13,2))))</f>
        <v>0</v>
      </c>
      <c r="K279" s="14" t="str">
        <f>IF(SUM(C279:H279)=0,"",IF(T279=0,LOOKUP(C279,Accounts!$A$10:$A$84,Accounts!$B$10:$B$84),"Error!  Invalid Account Number"))</f>
        <v/>
      </c>
      <c r="L279" s="30">
        <f t="shared" si="26"/>
        <v>0</v>
      </c>
      <c r="M279" s="152">
        <f t="shared" si="29"/>
        <v>0</v>
      </c>
      <c r="N279" s="43"/>
      <c r="O279" s="92"/>
      <c r="P279" s="150"/>
      <c r="Q279" s="156">
        <f t="shared" si="31"/>
        <v>0</v>
      </c>
      <c r="R279" s="161">
        <f t="shared" si="28"/>
        <v>0</v>
      </c>
      <c r="S279" s="15">
        <f>SUMIF(Accounts!A$10:A$84,C279,Accounts!A$10:A$84)</f>
        <v>0</v>
      </c>
      <c r="T279" s="15">
        <f t="shared" si="30"/>
        <v>0</v>
      </c>
      <c r="U279" s="15">
        <f t="shared" si="27"/>
        <v>0</v>
      </c>
    </row>
    <row r="280" spans="1:21">
      <c r="A280" s="56"/>
      <c r="B280" s="3"/>
      <c r="C280" s="216"/>
      <c r="D280" s="102"/>
      <c r="E280" s="102"/>
      <c r="F280" s="103"/>
      <c r="G280" s="131"/>
      <c r="H280" s="2"/>
      <c r="I280" s="107">
        <f>IF(F280="",SUMIF(Accounts!$A$10:$A$84,C280,Accounts!$D$10:$D$84),0)</f>
        <v>0</v>
      </c>
      <c r="J280" s="30">
        <f>IF(H280&lt;&gt;"",ROUND(H280*(1-F280-I280),2),IF(SETUP!$C$10&lt;&gt;"Y",0,IF(SUMIF(Accounts!A$10:A$84,C280,Accounts!Q$10:Q$84)=1,0,ROUND((D280-E280)*(1-F280-I280)/SETUP!$C$13,2))))</f>
        <v>0</v>
      </c>
      <c r="K280" s="14" t="str">
        <f>IF(SUM(C280:H280)=0,"",IF(T280=0,LOOKUP(C280,Accounts!$A$10:$A$84,Accounts!$B$10:$B$84),"Error!  Invalid Account Number"))</f>
        <v/>
      </c>
      <c r="L280" s="30">
        <f t="shared" si="26"/>
        <v>0</v>
      </c>
      <c r="M280" s="152">
        <f t="shared" si="29"/>
        <v>0</v>
      </c>
      <c r="N280" s="43"/>
      <c r="O280" s="92"/>
      <c r="P280" s="150"/>
      <c r="Q280" s="156">
        <f t="shared" si="31"/>
        <v>0</v>
      </c>
      <c r="R280" s="161">
        <f t="shared" si="28"/>
        <v>0</v>
      </c>
      <c r="S280" s="15">
        <f>SUMIF(Accounts!A$10:A$84,C280,Accounts!A$10:A$84)</f>
        <v>0</v>
      </c>
      <c r="T280" s="15">
        <f t="shared" si="30"/>
        <v>0</v>
      </c>
      <c r="U280" s="15">
        <f t="shared" si="27"/>
        <v>0</v>
      </c>
    </row>
    <row r="281" spans="1:21">
      <c r="A281" s="56"/>
      <c r="B281" s="3"/>
      <c r="C281" s="216"/>
      <c r="D281" s="102"/>
      <c r="E281" s="102"/>
      <c r="F281" s="103"/>
      <c r="G281" s="131"/>
      <c r="H281" s="2"/>
      <c r="I281" s="107">
        <f>IF(F281="",SUMIF(Accounts!$A$10:$A$84,C281,Accounts!$D$10:$D$84),0)</f>
        <v>0</v>
      </c>
      <c r="J281" s="30">
        <f>IF(H281&lt;&gt;"",ROUND(H281*(1-F281-I281),2),IF(SETUP!$C$10&lt;&gt;"Y",0,IF(SUMIF(Accounts!A$10:A$84,C281,Accounts!Q$10:Q$84)=1,0,ROUND((D281-E281)*(1-F281-I281)/SETUP!$C$13,2))))</f>
        <v>0</v>
      </c>
      <c r="K281" s="14" t="str">
        <f>IF(SUM(C281:H281)=0,"",IF(T281=0,LOOKUP(C281,Accounts!$A$10:$A$84,Accounts!$B$10:$B$84),"Error!  Invalid Account Number"))</f>
        <v/>
      </c>
      <c r="L281" s="30">
        <f t="shared" si="26"/>
        <v>0</v>
      </c>
      <c r="M281" s="152">
        <f t="shared" si="29"/>
        <v>0</v>
      </c>
      <c r="N281" s="43"/>
      <c r="O281" s="92"/>
      <c r="P281" s="150"/>
      <c r="Q281" s="156">
        <f t="shared" si="31"/>
        <v>0</v>
      </c>
      <c r="R281" s="161">
        <f t="shared" si="28"/>
        <v>0</v>
      </c>
      <c r="S281" s="15">
        <f>SUMIF(Accounts!A$10:A$84,C281,Accounts!A$10:A$84)</f>
        <v>0</v>
      </c>
      <c r="T281" s="15">
        <f t="shared" si="30"/>
        <v>0</v>
      </c>
      <c r="U281" s="15">
        <f t="shared" si="27"/>
        <v>0</v>
      </c>
    </row>
    <row r="282" spans="1:21">
      <c r="A282" s="56"/>
      <c r="B282" s="3"/>
      <c r="C282" s="216"/>
      <c r="D282" s="102"/>
      <c r="E282" s="102"/>
      <c r="F282" s="103"/>
      <c r="G282" s="131"/>
      <c r="H282" s="2"/>
      <c r="I282" s="107">
        <f>IF(F282="",SUMIF(Accounts!$A$10:$A$84,C282,Accounts!$D$10:$D$84),0)</f>
        <v>0</v>
      </c>
      <c r="J282" s="30">
        <f>IF(H282&lt;&gt;"",ROUND(H282*(1-F282-I282),2),IF(SETUP!$C$10&lt;&gt;"Y",0,IF(SUMIF(Accounts!A$10:A$84,C282,Accounts!Q$10:Q$84)=1,0,ROUND((D282-E282)*(1-F282-I282)/SETUP!$C$13,2))))</f>
        <v>0</v>
      </c>
      <c r="K282" s="14" t="str">
        <f>IF(SUM(C282:H282)=0,"",IF(T282=0,LOOKUP(C282,Accounts!$A$10:$A$84,Accounts!$B$10:$B$84),"Error!  Invalid Account Number"))</f>
        <v/>
      </c>
      <c r="L282" s="30">
        <f t="shared" si="26"/>
        <v>0</v>
      </c>
      <c r="M282" s="152">
        <f t="shared" si="29"/>
        <v>0</v>
      </c>
      <c r="N282" s="43"/>
      <c r="O282" s="92"/>
      <c r="P282" s="150"/>
      <c r="Q282" s="156">
        <f t="shared" si="31"/>
        <v>0</v>
      </c>
      <c r="R282" s="161">
        <f t="shared" si="28"/>
        <v>0</v>
      </c>
      <c r="S282" s="15">
        <f>SUMIF(Accounts!A$10:A$84,C282,Accounts!A$10:A$84)</f>
        <v>0</v>
      </c>
      <c r="T282" s="15">
        <f t="shared" si="30"/>
        <v>0</v>
      </c>
      <c r="U282" s="15">
        <f t="shared" si="27"/>
        <v>0</v>
      </c>
    </row>
    <row r="283" spans="1:21">
      <c r="A283" s="56"/>
      <c r="B283" s="3"/>
      <c r="C283" s="216"/>
      <c r="D283" s="102"/>
      <c r="E283" s="102"/>
      <c r="F283" s="103"/>
      <c r="G283" s="131"/>
      <c r="H283" s="2"/>
      <c r="I283" s="107">
        <f>IF(F283="",SUMIF(Accounts!$A$10:$A$84,C283,Accounts!$D$10:$D$84),0)</f>
        <v>0</v>
      </c>
      <c r="J283" s="30">
        <f>IF(H283&lt;&gt;"",ROUND(H283*(1-F283-I283),2),IF(SETUP!$C$10&lt;&gt;"Y",0,IF(SUMIF(Accounts!A$10:A$84,C283,Accounts!Q$10:Q$84)=1,0,ROUND((D283-E283)*(1-F283-I283)/SETUP!$C$13,2))))</f>
        <v>0</v>
      </c>
      <c r="K283" s="14" t="str">
        <f>IF(SUM(C283:H283)=0,"",IF(T283=0,LOOKUP(C283,Accounts!$A$10:$A$84,Accounts!$B$10:$B$84),"Error!  Invalid Account Number"))</f>
        <v/>
      </c>
      <c r="L283" s="30">
        <f t="shared" si="26"/>
        <v>0</v>
      </c>
      <c r="M283" s="152">
        <f t="shared" si="29"/>
        <v>0</v>
      </c>
      <c r="N283" s="43"/>
      <c r="O283" s="92"/>
      <c r="P283" s="150"/>
      <c r="Q283" s="156">
        <f t="shared" si="31"/>
        <v>0</v>
      </c>
      <c r="R283" s="161">
        <f t="shared" si="28"/>
        <v>0</v>
      </c>
      <c r="S283" s="15">
        <f>SUMIF(Accounts!A$10:A$84,C283,Accounts!A$10:A$84)</f>
        <v>0</v>
      </c>
      <c r="T283" s="15">
        <f t="shared" si="30"/>
        <v>0</v>
      </c>
      <c r="U283" s="15">
        <f t="shared" si="27"/>
        <v>0</v>
      </c>
    </row>
    <row r="284" spans="1:21">
      <c r="A284" s="56"/>
      <c r="B284" s="3"/>
      <c r="C284" s="216"/>
      <c r="D284" s="102"/>
      <c r="E284" s="102"/>
      <c r="F284" s="103"/>
      <c r="G284" s="131"/>
      <c r="H284" s="2"/>
      <c r="I284" s="107">
        <f>IF(F284="",SUMIF(Accounts!$A$10:$A$84,C284,Accounts!$D$10:$D$84),0)</f>
        <v>0</v>
      </c>
      <c r="J284" s="30">
        <f>IF(H284&lt;&gt;"",ROUND(H284*(1-F284-I284),2),IF(SETUP!$C$10&lt;&gt;"Y",0,IF(SUMIF(Accounts!A$10:A$84,C284,Accounts!Q$10:Q$84)=1,0,ROUND((D284-E284)*(1-F284-I284)/SETUP!$C$13,2))))</f>
        <v>0</v>
      </c>
      <c r="K284" s="14" t="str">
        <f>IF(SUM(C284:H284)=0,"",IF(T284=0,LOOKUP(C284,Accounts!$A$10:$A$84,Accounts!$B$10:$B$84),"Error!  Invalid Account Number"))</f>
        <v/>
      </c>
      <c r="L284" s="30">
        <f t="shared" si="26"/>
        <v>0</v>
      </c>
      <c r="M284" s="152">
        <f t="shared" si="29"/>
        <v>0</v>
      </c>
      <c r="N284" s="43"/>
      <c r="O284" s="92"/>
      <c r="P284" s="150"/>
      <c r="Q284" s="156">
        <f t="shared" si="31"/>
        <v>0</v>
      </c>
      <c r="R284" s="161">
        <f t="shared" si="28"/>
        <v>0</v>
      </c>
      <c r="S284" s="15">
        <f>SUMIF(Accounts!A$10:A$84,C284,Accounts!A$10:A$84)</f>
        <v>0</v>
      </c>
      <c r="T284" s="15">
        <f t="shared" si="30"/>
        <v>0</v>
      </c>
      <c r="U284" s="15">
        <f t="shared" si="27"/>
        <v>0</v>
      </c>
    </row>
    <row r="285" spans="1:21">
      <c r="A285" s="56"/>
      <c r="B285" s="3"/>
      <c r="C285" s="216"/>
      <c r="D285" s="102"/>
      <c r="E285" s="102"/>
      <c r="F285" s="103"/>
      <c r="G285" s="131"/>
      <c r="H285" s="2"/>
      <c r="I285" s="107">
        <f>IF(F285="",SUMIF(Accounts!$A$10:$A$84,C285,Accounts!$D$10:$D$84),0)</f>
        <v>0</v>
      </c>
      <c r="J285" s="30">
        <f>IF(H285&lt;&gt;"",ROUND(H285*(1-F285-I285),2),IF(SETUP!$C$10&lt;&gt;"Y",0,IF(SUMIF(Accounts!A$10:A$84,C285,Accounts!Q$10:Q$84)=1,0,ROUND((D285-E285)*(1-F285-I285)/SETUP!$C$13,2))))</f>
        <v>0</v>
      </c>
      <c r="K285" s="14" t="str">
        <f>IF(SUM(C285:H285)=0,"",IF(T285=0,LOOKUP(C285,Accounts!$A$10:$A$84,Accounts!$B$10:$B$84),"Error!  Invalid Account Number"))</f>
        <v/>
      </c>
      <c r="L285" s="30">
        <f t="shared" si="26"/>
        <v>0</v>
      </c>
      <c r="M285" s="152">
        <f t="shared" si="29"/>
        <v>0</v>
      </c>
      <c r="N285" s="43"/>
      <c r="O285" s="92"/>
      <c r="P285" s="150"/>
      <c r="Q285" s="156">
        <f t="shared" si="31"/>
        <v>0</v>
      </c>
      <c r="R285" s="161">
        <f t="shared" si="28"/>
        <v>0</v>
      </c>
      <c r="S285" s="15">
        <f>SUMIF(Accounts!A$10:A$84,C285,Accounts!A$10:A$84)</f>
        <v>0</v>
      </c>
      <c r="T285" s="15">
        <f t="shared" si="30"/>
        <v>0</v>
      </c>
      <c r="U285" s="15">
        <f t="shared" si="27"/>
        <v>0</v>
      </c>
    </row>
    <row r="286" spans="1:21">
      <c r="A286" s="56"/>
      <c r="B286" s="3"/>
      <c r="C286" s="216"/>
      <c r="D286" s="102"/>
      <c r="E286" s="102"/>
      <c r="F286" s="103"/>
      <c r="G286" s="131"/>
      <c r="H286" s="2"/>
      <c r="I286" s="107">
        <f>IF(F286="",SUMIF(Accounts!$A$10:$A$84,C286,Accounts!$D$10:$D$84),0)</f>
        <v>0</v>
      </c>
      <c r="J286" s="30">
        <f>IF(H286&lt;&gt;"",ROUND(H286*(1-F286-I286),2),IF(SETUP!$C$10&lt;&gt;"Y",0,IF(SUMIF(Accounts!A$10:A$84,C286,Accounts!Q$10:Q$84)=1,0,ROUND((D286-E286)*(1-F286-I286)/SETUP!$C$13,2))))</f>
        <v>0</v>
      </c>
      <c r="K286" s="14" t="str">
        <f>IF(SUM(C286:H286)=0,"",IF(T286=0,LOOKUP(C286,Accounts!$A$10:$A$84,Accounts!$B$10:$B$84),"Error!  Invalid Account Number"))</f>
        <v/>
      </c>
      <c r="L286" s="30">
        <f t="shared" si="26"/>
        <v>0</v>
      </c>
      <c r="M286" s="152">
        <f t="shared" si="29"/>
        <v>0</v>
      </c>
      <c r="N286" s="43"/>
      <c r="O286" s="92"/>
      <c r="P286" s="150"/>
      <c r="Q286" s="156">
        <f t="shared" si="31"/>
        <v>0</v>
      </c>
      <c r="R286" s="161">
        <f t="shared" si="28"/>
        <v>0</v>
      </c>
      <c r="S286" s="15">
        <f>SUMIF(Accounts!A$10:A$84,C286,Accounts!A$10:A$84)</f>
        <v>0</v>
      </c>
      <c r="T286" s="15">
        <f t="shared" si="30"/>
        <v>0</v>
      </c>
      <c r="U286" s="15">
        <f t="shared" si="27"/>
        <v>0</v>
      </c>
    </row>
    <row r="287" spans="1:21">
      <c r="A287" s="56"/>
      <c r="B287" s="3"/>
      <c r="C287" s="216"/>
      <c r="D287" s="102"/>
      <c r="E287" s="102"/>
      <c r="F287" s="103"/>
      <c r="G287" s="131"/>
      <c r="H287" s="2"/>
      <c r="I287" s="107">
        <f>IF(F287="",SUMIF(Accounts!$A$10:$A$84,C287,Accounts!$D$10:$D$84),0)</f>
        <v>0</v>
      </c>
      <c r="J287" s="30">
        <f>IF(H287&lt;&gt;"",ROUND(H287*(1-F287-I287),2),IF(SETUP!$C$10&lt;&gt;"Y",0,IF(SUMIF(Accounts!A$10:A$84,C287,Accounts!Q$10:Q$84)=1,0,ROUND((D287-E287)*(1-F287-I287)/SETUP!$C$13,2))))</f>
        <v>0</v>
      </c>
      <c r="K287" s="14" t="str">
        <f>IF(SUM(C287:H287)=0,"",IF(T287=0,LOOKUP(C287,Accounts!$A$10:$A$84,Accounts!$B$10:$B$84),"Error!  Invalid Account Number"))</f>
        <v/>
      </c>
      <c r="L287" s="30">
        <f t="shared" si="26"/>
        <v>0</v>
      </c>
      <c r="M287" s="152">
        <f t="shared" si="29"/>
        <v>0</v>
      </c>
      <c r="N287" s="43"/>
      <c r="O287" s="92"/>
      <c r="P287" s="150"/>
      <c r="Q287" s="156">
        <f t="shared" si="31"/>
        <v>0</v>
      </c>
      <c r="R287" s="161">
        <f t="shared" si="28"/>
        <v>0</v>
      </c>
      <c r="S287" s="15">
        <f>SUMIF(Accounts!A$10:A$84,C287,Accounts!A$10:A$84)</f>
        <v>0</v>
      </c>
      <c r="T287" s="15">
        <f t="shared" si="30"/>
        <v>0</v>
      </c>
      <c r="U287" s="15">
        <f t="shared" si="27"/>
        <v>0</v>
      </c>
    </row>
    <row r="288" spans="1:21">
      <c r="A288" s="56"/>
      <c r="B288" s="3"/>
      <c r="C288" s="216"/>
      <c r="D288" s="102"/>
      <c r="E288" s="102"/>
      <c r="F288" s="103"/>
      <c r="G288" s="131"/>
      <c r="H288" s="2"/>
      <c r="I288" s="107">
        <f>IF(F288="",SUMIF(Accounts!$A$10:$A$84,C288,Accounts!$D$10:$D$84),0)</f>
        <v>0</v>
      </c>
      <c r="J288" s="30">
        <f>IF(H288&lt;&gt;"",ROUND(H288*(1-F288-I288),2),IF(SETUP!$C$10&lt;&gt;"Y",0,IF(SUMIF(Accounts!A$10:A$84,C288,Accounts!Q$10:Q$84)=1,0,ROUND((D288-E288)*(1-F288-I288)/SETUP!$C$13,2))))</f>
        <v>0</v>
      </c>
      <c r="K288" s="14" t="str">
        <f>IF(SUM(C288:H288)=0,"",IF(T288=0,LOOKUP(C288,Accounts!$A$10:$A$84,Accounts!$B$10:$B$84),"Error!  Invalid Account Number"))</f>
        <v/>
      </c>
      <c r="L288" s="30">
        <f t="shared" si="26"/>
        <v>0</v>
      </c>
      <c r="M288" s="152">
        <f t="shared" si="29"/>
        <v>0</v>
      </c>
      <c r="N288" s="43"/>
      <c r="O288" s="92"/>
      <c r="P288" s="150"/>
      <c r="Q288" s="156">
        <f t="shared" si="31"/>
        <v>0</v>
      </c>
      <c r="R288" s="161">
        <f t="shared" si="28"/>
        <v>0</v>
      </c>
      <c r="S288" s="15">
        <f>SUMIF(Accounts!A$10:A$84,C288,Accounts!A$10:A$84)</f>
        <v>0</v>
      </c>
      <c r="T288" s="15">
        <f t="shared" si="30"/>
        <v>0</v>
      </c>
      <c r="U288" s="15">
        <f t="shared" si="27"/>
        <v>0</v>
      </c>
    </row>
    <row r="289" spans="1:21">
      <c r="A289" s="56"/>
      <c r="B289" s="3"/>
      <c r="C289" s="216"/>
      <c r="D289" s="102"/>
      <c r="E289" s="102"/>
      <c r="F289" s="103"/>
      <c r="G289" s="131"/>
      <c r="H289" s="2"/>
      <c r="I289" s="107">
        <f>IF(F289="",SUMIF(Accounts!$A$10:$A$84,C289,Accounts!$D$10:$D$84),0)</f>
        <v>0</v>
      </c>
      <c r="J289" s="30">
        <f>IF(H289&lt;&gt;"",ROUND(H289*(1-F289-I289),2),IF(SETUP!$C$10&lt;&gt;"Y",0,IF(SUMIF(Accounts!A$10:A$84,C289,Accounts!Q$10:Q$84)=1,0,ROUND((D289-E289)*(1-F289-I289)/SETUP!$C$13,2))))</f>
        <v>0</v>
      </c>
      <c r="K289" s="14" t="str">
        <f>IF(SUM(C289:H289)=0,"",IF(T289=0,LOOKUP(C289,Accounts!$A$10:$A$84,Accounts!$B$10:$B$84),"Error!  Invalid Account Number"))</f>
        <v/>
      </c>
      <c r="L289" s="30">
        <f t="shared" si="26"/>
        <v>0</v>
      </c>
      <c r="M289" s="152">
        <f t="shared" si="29"/>
        <v>0</v>
      </c>
      <c r="N289" s="43"/>
      <c r="O289" s="92"/>
      <c r="P289" s="150"/>
      <c r="Q289" s="156">
        <f t="shared" si="31"/>
        <v>0</v>
      </c>
      <c r="R289" s="161">
        <f t="shared" si="28"/>
        <v>0</v>
      </c>
      <c r="S289" s="15">
        <f>SUMIF(Accounts!A$10:A$84,C289,Accounts!A$10:A$84)</f>
        <v>0</v>
      </c>
      <c r="T289" s="15">
        <f t="shared" si="30"/>
        <v>0</v>
      </c>
      <c r="U289" s="15">
        <f t="shared" si="27"/>
        <v>0</v>
      </c>
    </row>
    <row r="290" spans="1:21">
      <c r="A290" s="56"/>
      <c r="B290" s="3"/>
      <c r="C290" s="216"/>
      <c r="D290" s="102"/>
      <c r="E290" s="102"/>
      <c r="F290" s="103"/>
      <c r="G290" s="131"/>
      <c r="H290" s="2"/>
      <c r="I290" s="107">
        <f>IF(F290="",SUMIF(Accounts!$A$10:$A$84,C290,Accounts!$D$10:$D$84),0)</f>
        <v>0</v>
      </c>
      <c r="J290" s="30">
        <f>IF(H290&lt;&gt;"",ROUND(H290*(1-F290-I290),2),IF(SETUP!$C$10&lt;&gt;"Y",0,IF(SUMIF(Accounts!A$10:A$84,C290,Accounts!Q$10:Q$84)=1,0,ROUND((D290-E290)*(1-F290-I290)/SETUP!$C$13,2))))</f>
        <v>0</v>
      </c>
      <c r="K290" s="14" t="str">
        <f>IF(SUM(C290:H290)=0,"",IF(T290=0,LOOKUP(C290,Accounts!$A$10:$A$84,Accounts!$B$10:$B$84),"Error!  Invalid Account Number"))</f>
        <v/>
      </c>
      <c r="L290" s="30">
        <f t="shared" si="26"/>
        <v>0</v>
      </c>
      <c r="M290" s="152">
        <f t="shared" si="29"/>
        <v>0</v>
      </c>
      <c r="N290" s="43"/>
      <c r="O290" s="92"/>
      <c r="P290" s="150"/>
      <c r="Q290" s="156">
        <f t="shared" si="31"/>
        <v>0</v>
      </c>
      <c r="R290" s="161">
        <f t="shared" si="28"/>
        <v>0</v>
      </c>
      <c r="S290" s="15">
        <f>SUMIF(Accounts!A$10:A$84,C290,Accounts!A$10:A$84)</f>
        <v>0</v>
      </c>
      <c r="T290" s="15">
        <f t="shared" si="30"/>
        <v>0</v>
      </c>
      <c r="U290" s="15">
        <f t="shared" si="27"/>
        <v>0</v>
      </c>
    </row>
    <row r="291" spans="1:21">
      <c r="A291" s="56"/>
      <c r="B291" s="3"/>
      <c r="C291" s="216"/>
      <c r="D291" s="102"/>
      <c r="E291" s="102"/>
      <c r="F291" s="103"/>
      <c r="G291" s="131"/>
      <c r="H291" s="2"/>
      <c r="I291" s="107">
        <f>IF(F291="",SUMIF(Accounts!$A$10:$A$84,C291,Accounts!$D$10:$D$84),0)</f>
        <v>0</v>
      </c>
      <c r="J291" s="30">
        <f>IF(H291&lt;&gt;"",ROUND(H291*(1-F291-I291),2),IF(SETUP!$C$10&lt;&gt;"Y",0,IF(SUMIF(Accounts!A$10:A$84,C291,Accounts!Q$10:Q$84)=1,0,ROUND((D291-E291)*(1-F291-I291)/SETUP!$C$13,2))))</f>
        <v>0</v>
      </c>
      <c r="K291" s="14" t="str">
        <f>IF(SUM(C291:H291)=0,"",IF(T291=0,LOOKUP(C291,Accounts!$A$10:$A$84,Accounts!$B$10:$B$84),"Error!  Invalid Account Number"))</f>
        <v/>
      </c>
      <c r="L291" s="30">
        <f t="shared" si="26"/>
        <v>0</v>
      </c>
      <c r="M291" s="152">
        <f t="shared" si="29"/>
        <v>0</v>
      </c>
      <c r="N291" s="43"/>
      <c r="O291" s="92"/>
      <c r="P291" s="150"/>
      <c r="Q291" s="156">
        <f t="shared" si="31"/>
        <v>0</v>
      </c>
      <c r="R291" s="161">
        <f t="shared" si="28"/>
        <v>0</v>
      </c>
      <c r="S291" s="15">
        <f>SUMIF(Accounts!A$10:A$84,C291,Accounts!A$10:A$84)</f>
        <v>0</v>
      </c>
      <c r="T291" s="15">
        <f t="shared" si="30"/>
        <v>0</v>
      </c>
      <c r="U291" s="15">
        <f t="shared" si="27"/>
        <v>0</v>
      </c>
    </row>
    <row r="292" spans="1:21">
      <c r="A292" s="56"/>
      <c r="B292" s="3"/>
      <c r="C292" s="216"/>
      <c r="D292" s="102"/>
      <c r="E292" s="102"/>
      <c r="F292" s="103"/>
      <c r="G292" s="131"/>
      <c r="H292" s="2"/>
      <c r="I292" s="107">
        <f>IF(F292="",SUMIF(Accounts!$A$10:$A$84,C292,Accounts!$D$10:$D$84),0)</f>
        <v>0</v>
      </c>
      <c r="J292" s="30">
        <f>IF(H292&lt;&gt;"",ROUND(H292*(1-F292-I292),2),IF(SETUP!$C$10&lt;&gt;"Y",0,IF(SUMIF(Accounts!A$10:A$84,C292,Accounts!Q$10:Q$84)=1,0,ROUND((D292-E292)*(1-F292-I292)/SETUP!$C$13,2))))</f>
        <v>0</v>
      </c>
      <c r="K292" s="14" t="str">
        <f>IF(SUM(C292:H292)=0,"",IF(T292=0,LOOKUP(C292,Accounts!$A$10:$A$84,Accounts!$B$10:$B$84),"Error!  Invalid Account Number"))</f>
        <v/>
      </c>
      <c r="L292" s="30">
        <f t="shared" si="26"/>
        <v>0</v>
      </c>
      <c r="M292" s="152">
        <f t="shared" si="29"/>
        <v>0</v>
      </c>
      <c r="N292" s="43"/>
      <c r="O292" s="92"/>
      <c r="P292" s="150"/>
      <c r="Q292" s="156">
        <f t="shared" si="31"/>
        <v>0</v>
      </c>
      <c r="R292" s="161">
        <f t="shared" si="28"/>
        <v>0</v>
      </c>
      <c r="S292" s="15">
        <f>SUMIF(Accounts!A$10:A$84,C292,Accounts!A$10:A$84)</f>
        <v>0</v>
      </c>
      <c r="T292" s="15">
        <f t="shared" si="30"/>
        <v>0</v>
      </c>
      <c r="U292" s="15">
        <f t="shared" si="27"/>
        <v>0</v>
      </c>
    </row>
    <row r="293" spans="1:21">
      <c r="A293" s="56"/>
      <c r="B293" s="3"/>
      <c r="C293" s="216"/>
      <c r="D293" s="102"/>
      <c r="E293" s="102"/>
      <c r="F293" s="103"/>
      <c r="G293" s="131"/>
      <c r="H293" s="2"/>
      <c r="I293" s="107">
        <f>IF(F293="",SUMIF(Accounts!$A$10:$A$84,C293,Accounts!$D$10:$D$84),0)</f>
        <v>0</v>
      </c>
      <c r="J293" s="30">
        <f>IF(H293&lt;&gt;"",ROUND(H293*(1-F293-I293),2),IF(SETUP!$C$10&lt;&gt;"Y",0,IF(SUMIF(Accounts!A$10:A$84,C293,Accounts!Q$10:Q$84)=1,0,ROUND((D293-E293)*(1-F293-I293)/SETUP!$C$13,2))))</f>
        <v>0</v>
      </c>
      <c r="K293" s="14" t="str">
        <f>IF(SUM(C293:H293)=0,"",IF(T293=0,LOOKUP(C293,Accounts!$A$10:$A$84,Accounts!$B$10:$B$84),"Error!  Invalid Account Number"))</f>
        <v/>
      </c>
      <c r="L293" s="30">
        <f t="shared" si="26"/>
        <v>0</v>
      </c>
      <c r="M293" s="152">
        <f t="shared" si="29"/>
        <v>0</v>
      </c>
      <c r="N293" s="43"/>
      <c r="O293" s="92"/>
      <c r="P293" s="150"/>
      <c r="Q293" s="156">
        <f t="shared" si="31"/>
        <v>0</v>
      </c>
      <c r="R293" s="161">
        <f t="shared" si="28"/>
        <v>0</v>
      </c>
      <c r="S293" s="15">
        <f>SUMIF(Accounts!A$10:A$84,C293,Accounts!A$10:A$84)</f>
        <v>0</v>
      </c>
      <c r="T293" s="15">
        <f t="shared" si="30"/>
        <v>0</v>
      </c>
      <c r="U293" s="15">
        <f t="shared" si="27"/>
        <v>0</v>
      </c>
    </row>
    <row r="294" spans="1:21">
      <c r="A294" s="56"/>
      <c r="B294" s="3"/>
      <c r="C294" s="216"/>
      <c r="D294" s="102"/>
      <c r="E294" s="102"/>
      <c r="F294" s="103"/>
      <c r="G294" s="131"/>
      <c r="H294" s="2"/>
      <c r="I294" s="107">
        <f>IF(F294="",SUMIF(Accounts!$A$10:$A$84,C294,Accounts!$D$10:$D$84),0)</f>
        <v>0</v>
      </c>
      <c r="J294" s="30">
        <f>IF(H294&lt;&gt;"",ROUND(H294*(1-F294-I294),2),IF(SETUP!$C$10&lt;&gt;"Y",0,IF(SUMIF(Accounts!A$10:A$84,C294,Accounts!Q$10:Q$84)=1,0,ROUND((D294-E294)*(1-F294-I294)/SETUP!$C$13,2))))</f>
        <v>0</v>
      </c>
      <c r="K294" s="14" t="str">
        <f>IF(SUM(C294:H294)=0,"",IF(T294=0,LOOKUP(C294,Accounts!$A$10:$A$84,Accounts!$B$10:$B$84),"Error!  Invalid Account Number"))</f>
        <v/>
      </c>
      <c r="L294" s="30">
        <f t="shared" si="26"/>
        <v>0</v>
      </c>
      <c r="M294" s="152">
        <f t="shared" si="29"/>
        <v>0</v>
      </c>
      <c r="N294" s="43"/>
      <c r="O294" s="92"/>
      <c r="P294" s="150"/>
      <c r="Q294" s="156">
        <f t="shared" si="31"/>
        <v>0</v>
      </c>
      <c r="R294" s="161">
        <f t="shared" si="28"/>
        <v>0</v>
      </c>
      <c r="S294" s="15">
        <f>SUMIF(Accounts!A$10:A$84,C294,Accounts!A$10:A$84)</f>
        <v>0</v>
      </c>
      <c r="T294" s="15">
        <f t="shared" si="30"/>
        <v>0</v>
      </c>
      <c r="U294" s="15">
        <f t="shared" si="27"/>
        <v>0</v>
      </c>
    </row>
    <row r="295" spans="1:21">
      <c r="A295" s="56"/>
      <c r="B295" s="3"/>
      <c r="C295" s="216"/>
      <c r="D295" s="102"/>
      <c r="E295" s="102"/>
      <c r="F295" s="103"/>
      <c r="G295" s="131"/>
      <c r="H295" s="2"/>
      <c r="I295" s="107">
        <f>IF(F295="",SUMIF(Accounts!$A$10:$A$84,C295,Accounts!$D$10:$D$84),0)</f>
        <v>0</v>
      </c>
      <c r="J295" s="30">
        <f>IF(H295&lt;&gt;"",ROUND(H295*(1-F295-I295),2),IF(SETUP!$C$10&lt;&gt;"Y",0,IF(SUMIF(Accounts!A$10:A$84,C295,Accounts!Q$10:Q$84)=1,0,ROUND((D295-E295)*(1-F295-I295)/SETUP!$C$13,2))))</f>
        <v>0</v>
      </c>
      <c r="K295" s="14" t="str">
        <f>IF(SUM(C295:H295)=0,"",IF(T295=0,LOOKUP(C295,Accounts!$A$10:$A$84,Accounts!$B$10:$B$84),"Error!  Invalid Account Number"))</f>
        <v/>
      </c>
      <c r="L295" s="30">
        <f t="shared" si="26"/>
        <v>0</v>
      </c>
      <c r="M295" s="152">
        <f t="shared" si="29"/>
        <v>0</v>
      </c>
      <c r="N295" s="43"/>
      <c r="O295" s="92"/>
      <c r="P295" s="150"/>
      <c r="Q295" s="156">
        <f t="shared" si="31"/>
        <v>0</v>
      </c>
      <c r="R295" s="161">
        <f t="shared" si="28"/>
        <v>0</v>
      </c>
      <c r="S295" s="15">
        <f>SUMIF(Accounts!A$10:A$84,C295,Accounts!A$10:A$84)</f>
        <v>0</v>
      </c>
      <c r="T295" s="15">
        <f t="shared" si="30"/>
        <v>0</v>
      </c>
      <c r="U295" s="15">
        <f t="shared" si="27"/>
        <v>0</v>
      </c>
    </row>
    <row r="296" spans="1:21">
      <c r="A296" s="56"/>
      <c r="B296" s="3"/>
      <c r="C296" s="216"/>
      <c r="D296" s="102"/>
      <c r="E296" s="102"/>
      <c r="F296" s="103"/>
      <c r="G296" s="131"/>
      <c r="H296" s="2"/>
      <c r="I296" s="107">
        <f>IF(F296="",SUMIF(Accounts!$A$10:$A$84,C296,Accounts!$D$10:$D$84),0)</f>
        <v>0</v>
      </c>
      <c r="J296" s="30">
        <f>IF(H296&lt;&gt;"",ROUND(H296*(1-F296-I296),2),IF(SETUP!$C$10&lt;&gt;"Y",0,IF(SUMIF(Accounts!A$10:A$84,C296,Accounts!Q$10:Q$84)=1,0,ROUND((D296-E296)*(1-F296-I296)/SETUP!$C$13,2))))</f>
        <v>0</v>
      </c>
      <c r="K296" s="14" t="str">
        <f>IF(SUM(C296:H296)=0,"",IF(T296=0,LOOKUP(C296,Accounts!$A$10:$A$84,Accounts!$B$10:$B$84),"Error!  Invalid Account Number"))</f>
        <v/>
      </c>
      <c r="L296" s="30">
        <f t="shared" si="26"/>
        <v>0</v>
      </c>
      <c r="M296" s="152">
        <f t="shared" si="29"/>
        <v>0</v>
      </c>
      <c r="N296" s="43"/>
      <c r="O296" s="92"/>
      <c r="P296" s="150"/>
      <c r="Q296" s="156">
        <f t="shared" si="31"/>
        <v>0</v>
      </c>
      <c r="R296" s="161">
        <f t="shared" si="28"/>
        <v>0</v>
      </c>
      <c r="S296" s="15">
        <f>SUMIF(Accounts!A$10:A$84,C296,Accounts!A$10:A$84)</f>
        <v>0</v>
      </c>
      <c r="T296" s="15">
        <f t="shared" si="30"/>
        <v>0</v>
      </c>
      <c r="U296" s="15">
        <f t="shared" si="27"/>
        <v>0</v>
      </c>
    </row>
    <row r="297" spans="1:21">
      <c r="A297" s="56"/>
      <c r="B297" s="3"/>
      <c r="C297" s="216"/>
      <c r="D297" s="102"/>
      <c r="E297" s="102"/>
      <c r="F297" s="103"/>
      <c r="G297" s="131"/>
      <c r="H297" s="2"/>
      <c r="I297" s="107">
        <f>IF(F297="",SUMIF(Accounts!$A$10:$A$84,C297,Accounts!$D$10:$D$84),0)</f>
        <v>0</v>
      </c>
      <c r="J297" s="30">
        <f>IF(H297&lt;&gt;"",ROUND(H297*(1-F297-I297),2),IF(SETUP!$C$10&lt;&gt;"Y",0,IF(SUMIF(Accounts!A$10:A$84,C297,Accounts!Q$10:Q$84)=1,0,ROUND((D297-E297)*(1-F297-I297)/SETUP!$C$13,2))))</f>
        <v>0</v>
      </c>
      <c r="K297" s="14" t="str">
        <f>IF(SUM(C297:H297)=0,"",IF(T297=0,LOOKUP(C297,Accounts!$A$10:$A$84,Accounts!$B$10:$B$84),"Error!  Invalid Account Number"))</f>
        <v/>
      </c>
      <c r="L297" s="30">
        <f t="shared" si="26"/>
        <v>0</v>
      </c>
      <c r="M297" s="152">
        <f t="shared" si="29"/>
        <v>0</v>
      </c>
      <c r="N297" s="43"/>
      <c r="O297" s="92"/>
      <c r="P297" s="150"/>
      <c r="Q297" s="156">
        <f t="shared" si="31"/>
        <v>0</v>
      </c>
      <c r="R297" s="161">
        <f t="shared" si="28"/>
        <v>0</v>
      </c>
      <c r="S297" s="15">
        <f>SUMIF(Accounts!A$10:A$84,C297,Accounts!A$10:A$84)</f>
        <v>0</v>
      </c>
      <c r="T297" s="15">
        <f t="shared" si="30"/>
        <v>0</v>
      </c>
      <c r="U297" s="15">
        <f t="shared" si="27"/>
        <v>0</v>
      </c>
    </row>
    <row r="298" spans="1:21">
      <c r="A298" s="56"/>
      <c r="B298" s="3"/>
      <c r="C298" s="216"/>
      <c r="D298" s="102"/>
      <c r="E298" s="102"/>
      <c r="F298" s="103"/>
      <c r="G298" s="131"/>
      <c r="H298" s="2"/>
      <c r="I298" s="107">
        <f>IF(F298="",SUMIF(Accounts!$A$10:$A$84,C298,Accounts!$D$10:$D$84),0)</f>
        <v>0</v>
      </c>
      <c r="J298" s="30">
        <f>IF(H298&lt;&gt;"",ROUND(H298*(1-F298-I298),2),IF(SETUP!$C$10&lt;&gt;"Y",0,IF(SUMIF(Accounts!A$10:A$84,C298,Accounts!Q$10:Q$84)=1,0,ROUND((D298-E298)*(1-F298-I298)/SETUP!$C$13,2))))</f>
        <v>0</v>
      </c>
      <c r="K298" s="14" t="str">
        <f>IF(SUM(C298:H298)=0,"",IF(T298=0,LOOKUP(C298,Accounts!$A$10:$A$84,Accounts!$B$10:$B$84),"Error!  Invalid Account Number"))</f>
        <v/>
      </c>
      <c r="L298" s="30">
        <f t="shared" si="26"/>
        <v>0</v>
      </c>
      <c r="M298" s="152">
        <f t="shared" si="29"/>
        <v>0</v>
      </c>
      <c r="N298" s="43"/>
      <c r="O298" s="92"/>
      <c r="P298" s="150"/>
      <c r="Q298" s="156">
        <f t="shared" si="31"/>
        <v>0</v>
      </c>
      <c r="R298" s="161">
        <f t="shared" si="28"/>
        <v>0</v>
      </c>
      <c r="S298" s="15">
        <f>SUMIF(Accounts!A$10:A$84,C298,Accounts!A$10:A$84)</f>
        <v>0</v>
      </c>
      <c r="T298" s="15">
        <f t="shared" si="30"/>
        <v>0</v>
      </c>
      <c r="U298" s="15">
        <f t="shared" si="27"/>
        <v>0</v>
      </c>
    </row>
    <row r="299" spans="1:21">
      <c r="A299" s="56"/>
      <c r="B299" s="3"/>
      <c r="C299" s="216"/>
      <c r="D299" s="102"/>
      <c r="E299" s="102"/>
      <c r="F299" s="103"/>
      <c r="G299" s="131"/>
      <c r="H299" s="2"/>
      <c r="I299" s="107">
        <f>IF(F299="",SUMIF(Accounts!$A$10:$A$84,C299,Accounts!$D$10:$D$84),0)</f>
        <v>0</v>
      </c>
      <c r="J299" s="30">
        <f>IF(H299&lt;&gt;"",ROUND(H299*(1-F299-I299),2),IF(SETUP!$C$10&lt;&gt;"Y",0,IF(SUMIF(Accounts!A$10:A$84,C299,Accounts!Q$10:Q$84)=1,0,ROUND((D299-E299)*(1-F299-I299)/SETUP!$C$13,2))))</f>
        <v>0</v>
      </c>
      <c r="K299" s="14" t="str">
        <f>IF(SUM(C299:H299)=0,"",IF(T299=0,LOOKUP(C299,Accounts!$A$10:$A$84,Accounts!$B$10:$B$84),"Error!  Invalid Account Number"))</f>
        <v/>
      </c>
      <c r="L299" s="30">
        <f t="shared" si="26"/>
        <v>0</v>
      </c>
      <c r="M299" s="152">
        <f t="shared" si="29"/>
        <v>0</v>
      </c>
      <c r="N299" s="43"/>
      <c r="O299" s="92"/>
      <c r="P299" s="150"/>
      <c r="Q299" s="156">
        <f t="shared" si="31"/>
        <v>0</v>
      </c>
      <c r="R299" s="161">
        <f t="shared" si="28"/>
        <v>0</v>
      </c>
      <c r="S299" s="15">
        <f>SUMIF(Accounts!A$10:A$84,C299,Accounts!A$10:A$84)</f>
        <v>0</v>
      </c>
      <c r="T299" s="15">
        <f t="shared" si="30"/>
        <v>0</v>
      </c>
      <c r="U299" s="15">
        <f t="shared" si="27"/>
        <v>0</v>
      </c>
    </row>
    <row r="300" spans="1:21">
      <c r="A300" s="56"/>
      <c r="B300" s="3"/>
      <c r="C300" s="216"/>
      <c r="D300" s="102"/>
      <c r="E300" s="102"/>
      <c r="F300" s="103"/>
      <c r="G300" s="131"/>
      <c r="H300" s="2"/>
      <c r="I300" s="107">
        <f>IF(F300="",SUMIF(Accounts!$A$10:$A$84,C300,Accounts!$D$10:$D$84),0)</f>
        <v>0</v>
      </c>
      <c r="J300" s="30">
        <f>IF(H300&lt;&gt;"",ROUND(H300*(1-F300-I300),2),IF(SETUP!$C$10&lt;&gt;"Y",0,IF(SUMIF(Accounts!A$10:A$84,C300,Accounts!Q$10:Q$84)=1,0,ROUND((D300-E300)*(1-F300-I300)/SETUP!$C$13,2))))</f>
        <v>0</v>
      </c>
      <c r="K300" s="14" t="str">
        <f>IF(SUM(C300:H300)=0,"",IF(T300=0,LOOKUP(C300,Accounts!$A$10:$A$84,Accounts!$B$10:$B$84),"Error!  Invalid Account Number"))</f>
        <v/>
      </c>
      <c r="L300" s="30">
        <f t="shared" si="26"/>
        <v>0</v>
      </c>
      <c r="M300" s="152">
        <f t="shared" si="29"/>
        <v>0</v>
      </c>
      <c r="N300" s="43"/>
      <c r="O300" s="92"/>
      <c r="P300" s="150"/>
      <c r="Q300" s="156">
        <f t="shared" si="31"/>
        <v>0</v>
      </c>
      <c r="R300" s="161">
        <f t="shared" si="28"/>
        <v>0</v>
      </c>
      <c r="S300" s="15">
        <f>SUMIF(Accounts!A$10:A$84,C300,Accounts!A$10:A$84)</f>
        <v>0</v>
      </c>
      <c r="T300" s="15">
        <f t="shared" si="30"/>
        <v>0</v>
      </c>
      <c r="U300" s="15">
        <f t="shared" si="27"/>
        <v>0</v>
      </c>
    </row>
    <row r="301" spans="1:21">
      <c r="A301" s="56"/>
      <c r="B301" s="3"/>
      <c r="C301" s="216"/>
      <c r="D301" s="102"/>
      <c r="E301" s="102"/>
      <c r="F301" s="103"/>
      <c r="G301" s="131"/>
      <c r="H301" s="2"/>
      <c r="I301" s="107">
        <f>IF(F301="",SUMIF(Accounts!$A$10:$A$84,C301,Accounts!$D$10:$D$84),0)</f>
        <v>0</v>
      </c>
      <c r="J301" s="30">
        <f>IF(H301&lt;&gt;"",ROUND(H301*(1-F301-I301),2),IF(SETUP!$C$10&lt;&gt;"Y",0,IF(SUMIF(Accounts!A$10:A$84,C301,Accounts!Q$10:Q$84)=1,0,ROUND((D301-E301)*(1-F301-I301)/SETUP!$C$13,2))))</f>
        <v>0</v>
      </c>
      <c r="K301" s="14" t="str">
        <f>IF(SUM(C301:H301)=0,"",IF(T301=0,LOOKUP(C301,Accounts!$A$10:$A$84,Accounts!$B$10:$B$84),"Error!  Invalid Account Number"))</f>
        <v/>
      </c>
      <c r="L301" s="30">
        <f t="shared" si="26"/>
        <v>0</v>
      </c>
      <c r="M301" s="152">
        <f t="shared" si="29"/>
        <v>0</v>
      </c>
      <c r="N301" s="43"/>
      <c r="O301" s="92"/>
      <c r="P301" s="150"/>
      <c r="Q301" s="156">
        <f t="shared" si="31"/>
        <v>0</v>
      </c>
      <c r="R301" s="161">
        <f t="shared" si="28"/>
        <v>0</v>
      </c>
      <c r="S301" s="15">
        <f>SUMIF(Accounts!A$10:A$84,C301,Accounts!A$10:A$84)</f>
        <v>0</v>
      </c>
      <c r="T301" s="15">
        <f t="shared" si="30"/>
        <v>0</v>
      </c>
      <c r="U301" s="15">
        <f t="shared" si="27"/>
        <v>0</v>
      </c>
    </row>
    <row r="302" spans="1:21">
      <c r="A302" s="56"/>
      <c r="B302" s="3"/>
      <c r="C302" s="216"/>
      <c r="D302" s="102"/>
      <c r="E302" s="102"/>
      <c r="F302" s="103"/>
      <c r="G302" s="131"/>
      <c r="H302" s="2"/>
      <c r="I302" s="107">
        <f>IF(F302="",SUMIF(Accounts!$A$10:$A$84,C302,Accounts!$D$10:$D$84),0)</f>
        <v>0</v>
      </c>
      <c r="J302" s="30">
        <f>IF(H302&lt;&gt;"",ROUND(H302*(1-F302-I302),2),IF(SETUP!$C$10&lt;&gt;"Y",0,IF(SUMIF(Accounts!A$10:A$84,C302,Accounts!Q$10:Q$84)=1,0,ROUND((D302-E302)*(1-F302-I302)/SETUP!$C$13,2))))</f>
        <v>0</v>
      </c>
      <c r="K302" s="14" t="str">
        <f>IF(SUM(C302:H302)=0,"",IF(T302=0,LOOKUP(C302,Accounts!$A$10:$A$84,Accounts!$B$10:$B$84),"Error!  Invalid Account Number"))</f>
        <v/>
      </c>
      <c r="L302" s="30">
        <f t="shared" si="26"/>
        <v>0</v>
      </c>
      <c r="M302" s="152">
        <f t="shared" si="29"/>
        <v>0</v>
      </c>
      <c r="N302" s="43"/>
      <c r="O302" s="92"/>
      <c r="P302" s="150"/>
      <c r="Q302" s="156">
        <f t="shared" si="31"/>
        <v>0</v>
      </c>
      <c r="R302" s="161">
        <f t="shared" si="28"/>
        <v>0</v>
      </c>
      <c r="S302" s="15">
        <f>SUMIF(Accounts!A$10:A$84,C302,Accounts!A$10:A$84)</f>
        <v>0</v>
      </c>
      <c r="T302" s="15">
        <f t="shared" si="30"/>
        <v>0</v>
      </c>
      <c r="U302" s="15">
        <f t="shared" si="27"/>
        <v>0</v>
      </c>
    </row>
    <row r="303" spans="1:21">
      <c r="A303" s="56"/>
      <c r="B303" s="3"/>
      <c r="C303" s="216"/>
      <c r="D303" s="102"/>
      <c r="E303" s="102"/>
      <c r="F303" s="103"/>
      <c r="G303" s="131"/>
      <c r="H303" s="2"/>
      <c r="I303" s="107">
        <f>IF(F303="",SUMIF(Accounts!$A$10:$A$84,C303,Accounts!$D$10:$D$84),0)</f>
        <v>0</v>
      </c>
      <c r="J303" s="30">
        <f>IF(H303&lt;&gt;"",ROUND(H303*(1-F303-I303),2),IF(SETUP!$C$10&lt;&gt;"Y",0,IF(SUMIF(Accounts!A$10:A$84,C303,Accounts!Q$10:Q$84)=1,0,ROUND((D303-E303)*(1-F303-I303)/SETUP!$C$13,2))))</f>
        <v>0</v>
      </c>
      <c r="K303" s="14" t="str">
        <f>IF(SUM(C303:H303)=0,"",IF(T303=0,LOOKUP(C303,Accounts!$A$10:$A$84,Accounts!$B$10:$B$84),"Error!  Invalid Account Number"))</f>
        <v/>
      </c>
      <c r="L303" s="30">
        <f t="shared" si="26"/>
        <v>0</v>
      </c>
      <c r="M303" s="152">
        <f t="shared" si="29"/>
        <v>0</v>
      </c>
      <c r="N303" s="43"/>
      <c r="O303" s="92"/>
      <c r="P303" s="150"/>
      <c r="Q303" s="156">
        <f t="shared" si="31"/>
        <v>0</v>
      </c>
      <c r="R303" s="161">
        <f t="shared" si="28"/>
        <v>0</v>
      </c>
      <c r="S303" s="15">
        <f>SUMIF(Accounts!A$10:A$84,C303,Accounts!A$10:A$84)</f>
        <v>0</v>
      </c>
      <c r="T303" s="15">
        <f t="shared" si="30"/>
        <v>0</v>
      </c>
      <c r="U303" s="15">
        <f t="shared" si="27"/>
        <v>0</v>
      </c>
    </row>
    <row r="304" spans="1:21">
      <c r="A304" s="56"/>
      <c r="B304" s="3"/>
      <c r="C304" s="216"/>
      <c r="D304" s="102"/>
      <c r="E304" s="102"/>
      <c r="F304" s="103"/>
      <c r="G304" s="131"/>
      <c r="H304" s="2"/>
      <c r="I304" s="107">
        <f>IF(F304="",SUMIF(Accounts!$A$10:$A$84,C304,Accounts!$D$10:$D$84),0)</f>
        <v>0</v>
      </c>
      <c r="J304" s="30">
        <f>IF(H304&lt;&gt;"",ROUND(H304*(1-F304-I304),2),IF(SETUP!$C$10&lt;&gt;"Y",0,IF(SUMIF(Accounts!A$10:A$84,C304,Accounts!Q$10:Q$84)=1,0,ROUND((D304-E304)*(1-F304-I304)/SETUP!$C$13,2))))</f>
        <v>0</v>
      </c>
      <c r="K304" s="14" t="str">
        <f>IF(SUM(C304:H304)=0,"",IF(T304=0,LOOKUP(C304,Accounts!$A$10:$A$84,Accounts!$B$10:$B$84),"Error!  Invalid Account Number"))</f>
        <v/>
      </c>
      <c r="L304" s="30">
        <f t="shared" si="26"/>
        <v>0</v>
      </c>
      <c r="M304" s="152">
        <f t="shared" si="29"/>
        <v>0</v>
      </c>
      <c r="N304" s="43"/>
      <c r="O304" s="92"/>
      <c r="P304" s="150"/>
      <c r="Q304" s="156">
        <f t="shared" si="31"/>
        <v>0</v>
      </c>
      <c r="R304" s="161">
        <f t="shared" si="28"/>
        <v>0</v>
      </c>
      <c r="S304" s="15">
        <f>SUMIF(Accounts!A$10:A$84,C304,Accounts!A$10:A$84)</f>
        <v>0</v>
      </c>
      <c r="T304" s="15">
        <f t="shared" si="30"/>
        <v>0</v>
      </c>
      <c r="U304" s="15">
        <f t="shared" si="27"/>
        <v>0</v>
      </c>
    </row>
    <row r="305" spans="1:21">
      <c r="A305" s="56"/>
      <c r="B305" s="3"/>
      <c r="C305" s="216"/>
      <c r="D305" s="102"/>
      <c r="E305" s="102"/>
      <c r="F305" s="103"/>
      <c r="G305" s="131"/>
      <c r="H305" s="2"/>
      <c r="I305" s="107">
        <f>IF(F305="",SUMIF(Accounts!$A$10:$A$84,C305,Accounts!$D$10:$D$84),0)</f>
        <v>0</v>
      </c>
      <c r="J305" s="30">
        <f>IF(H305&lt;&gt;"",ROUND(H305*(1-F305-I305),2),IF(SETUP!$C$10&lt;&gt;"Y",0,IF(SUMIF(Accounts!A$10:A$84,C305,Accounts!Q$10:Q$84)=1,0,ROUND((D305-E305)*(1-F305-I305)/SETUP!$C$13,2))))</f>
        <v>0</v>
      </c>
      <c r="K305" s="14" t="str">
        <f>IF(SUM(C305:H305)=0,"",IF(T305=0,LOOKUP(C305,Accounts!$A$10:$A$84,Accounts!$B$10:$B$84),"Error!  Invalid Account Number"))</f>
        <v/>
      </c>
      <c r="L305" s="30">
        <f t="shared" si="26"/>
        <v>0</v>
      </c>
      <c r="M305" s="152">
        <f t="shared" si="29"/>
        <v>0</v>
      </c>
      <c r="N305" s="43"/>
      <c r="O305" s="92"/>
      <c r="P305" s="150"/>
      <c r="Q305" s="156">
        <f t="shared" si="31"/>
        <v>0</v>
      </c>
      <c r="R305" s="161">
        <f t="shared" si="28"/>
        <v>0</v>
      </c>
      <c r="S305" s="15">
        <f>SUMIF(Accounts!A$10:A$84,C305,Accounts!A$10:A$84)</f>
        <v>0</v>
      </c>
      <c r="T305" s="15">
        <f t="shared" si="30"/>
        <v>0</v>
      </c>
      <c r="U305" s="15">
        <f t="shared" si="27"/>
        <v>0</v>
      </c>
    </row>
    <row r="306" spans="1:21">
      <c r="A306" s="56"/>
      <c r="B306" s="3"/>
      <c r="C306" s="216"/>
      <c r="D306" s="102"/>
      <c r="E306" s="102"/>
      <c r="F306" s="103"/>
      <c r="G306" s="131"/>
      <c r="H306" s="2"/>
      <c r="I306" s="107">
        <f>IF(F306="",SUMIF(Accounts!$A$10:$A$84,C306,Accounts!$D$10:$D$84),0)</f>
        <v>0</v>
      </c>
      <c r="J306" s="30">
        <f>IF(H306&lt;&gt;"",ROUND(H306*(1-F306-I306),2),IF(SETUP!$C$10&lt;&gt;"Y",0,IF(SUMIF(Accounts!A$10:A$84,C306,Accounts!Q$10:Q$84)=1,0,ROUND((D306-E306)*(1-F306-I306)/SETUP!$C$13,2))))</f>
        <v>0</v>
      </c>
      <c r="K306" s="14" t="str">
        <f>IF(SUM(C306:H306)=0,"",IF(T306=0,LOOKUP(C306,Accounts!$A$10:$A$84,Accounts!$B$10:$B$84),"Error!  Invalid Account Number"))</f>
        <v/>
      </c>
      <c r="L306" s="30">
        <f t="shared" si="26"/>
        <v>0</v>
      </c>
      <c r="M306" s="152">
        <f t="shared" si="29"/>
        <v>0</v>
      </c>
      <c r="N306" s="43"/>
      <c r="O306" s="92"/>
      <c r="P306" s="150"/>
      <c r="Q306" s="156">
        <f t="shared" si="31"/>
        <v>0</v>
      </c>
      <c r="R306" s="161">
        <f t="shared" si="28"/>
        <v>0</v>
      </c>
      <c r="S306" s="15">
        <f>SUMIF(Accounts!A$10:A$84,C306,Accounts!A$10:A$84)</f>
        <v>0</v>
      </c>
      <c r="T306" s="15">
        <f t="shared" si="30"/>
        <v>0</v>
      </c>
      <c r="U306" s="15">
        <f t="shared" si="27"/>
        <v>0</v>
      </c>
    </row>
    <row r="307" spans="1:21">
      <c r="A307" s="56"/>
      <c r="B307" s="3"/>
      <c r="C307" s="216"/>
      <c r="D307" s="102"/>
      <c r="E307" s="102"/>
      <c r="F307" s="103"/>
      <c r="G307" s="131"/>
      <c r="H307" s="2"/>
      <c r="I307" s="107">
        <f>IF(F307="",SUMIF(Accounts!$A$10:$A$84,C307,Accounts!$D$10:$D$84),0)</f>
        <v>0</v>
      </c>
      <c r="J307" s="30">
        <f>IF(H307&lt;&gt;"",ROUND(H307*(1-F307-I307),2),IF(SETUP!$C$10&lt;&gt;"Y",0,IF(SUMIF(Accounts!A$10:A$84,C307,Accounts!Q$10:Q$84)=1,0,ROUND((D307-E307)*(1-F307-I307)/SETUP!$C$13,2))))</f>
        <v>0</v>
      </c>
      <c r="K307" s="14" t="str">
        <f>IF(SUM(C307:H307)=0,"",IF(T307=0,LOOKUP(C307,Accounts!$A$10:$A$84,Accounts!$B$10:$B$84),"Error!  Invalid Account Number"))</f>
        <v/>
      </c>
      <c r="L307" s="30">
        <f t="shared" si="26"/>
        <v>0</v>
      </c>
      <c r="M307" s="152">
        <f t="shared" si="29"/>
        <v>0</v>
      </c>
      <c r="N307" s="43"/>
      <c r="O307" s="92"/>
      <c r="P307" s="150"/>
      <c r="Q307" s="156">
        <f t="shared" si="31"/>
        <v>0</v>
      </c>
      <c r="R307" s="161">
        <f t="shared" si="28"/>
        <v>0</v>
      </c>
      <c r="S307" s="15">
        <f>SUMIF(Accounts!A$10:A$84,C307,Accounts!A$10:A$84)</f>
        <v>0</v>
      </c>
      <c r="T307" s="15">
        <f t="shared" si="30"/>
        <v>0</v>
      </c>
      <c r="U307" s="15">
        <f t="shared" si="27"/>
        <v>0</v>
      </c>
    </row>
    <row r="308" spans="1:21">
      <c r="A308" s="56"/>
      <c r="B308" s="3"/>
      <c r="C308" s="216"/>
      <c r="D308" s="102"/>
      <c r="E308" s="102"/>
      <c r="F308" s="103"/>
      <c r="G308" s="131"/>
      <c r="H308" s="2"/>
      <c r="I308" s="107">
        <f>IF(F308="",SUMIF(Accounts!$A$10:$A$84,C308,Accounts!$D$10:$D$84),0)</f>
        <v>0</v>
      </c>
      <c r="J308" s="30">
        <f>IF(H308&lt;&gt;"",ROUND(H308*(1-F308-I308),2),IF(SETUP!$C$10&lt;&gt;"Y",0,IF(SUMIF(Accounts!A$10:A$84,C308,Accounts!Q$10:Q$84)=1,0,ROUND((D308-E308)*(1-F308-I308)/SETUP!$C$13,2))))</f>
        <v>0</v>
      </c>
      <c r="K308" s="14" t="str">
        <f>IF(SUM(C308:H308)=0,"",IF(T308=0,LOOKUP(C308,Accounts!$A$10:$A$84,Accounts!$B$10:$B$84),"Error!  Invalid Account Number"))</f>
        <v/>
      </c>
      <c r="L308" s="30">
        <f t="shared" si="26"/>
        <v>0</v>
      </c>
      <c r="M308" s="152">
        <f t="shared" si="29"/>
        <v>0</v>
      </c>
      <c r="N308" s="43"/>
      <c r="O308" s="92"/>
      <c r="P308" s="150"/>
      <c r="Q308" s="156">
        <f t="shared" si="31"/>
        <v>0</v>
      </c>
      <c r="R308" s="161">
        <f t="shared" si="28"/>
        <v>0</v>
      </c>
      <c r="S308" s="15">
        <f>SUMIF(Accounts!A$10:A$84,C308,Accounts!A$10:A$84)</f>
        <v>0</v>
      </c>
      <c r="T308" s="15">
        <f t="shared" si="30"/>
        <v>0</v>
      </c>
      <c r="U308" s="15">
        <f t="shared" si="27"/>
        <v>0</v>
      </c>
    </row>
    <row r="309" spans="1:21">
      <c r="A309" s="56"/>
      <c r="B309" s="3"/>
      <c r="C309" s="216"/>
      <c r="D309" s="102"/>
      <c r="E309" s="102"/>
      <c r="F309" s="103"/>
      <c r="G309" s="131"/>
      <c r="H309" s="2"/>
      <c r="I309" s="107">
        <f>IF(F309="",SUMIF(Accounts!$A$10:$A$84,C309,Accounts!$D$10:$D$84),0)</f>
        <v>0</v>
      </c>
      <c r="J309" s="30">
        <f>IF(H309&lt;&gt;"",ROUND(H309*(1-F309-I309),2),IF(SETUP!$C$10&lt;&gt;"Y",0,IF(SUMIF(Accounts!A$10:A$84,C309,Accounts!Q$10:Q$84)=1,0,ROUND((D309-E309)*(1-F309-I309)/SETUP!$C$13,2))))</f>
        <v>0</v>
      </c>
      <c r="K309" s="14" t="str">
        <f>IF(SUM(C309:H309)=0,"",IF(T309=0,LOOKUP(C309,Accounts!$A$10:$A$84,Accounts!$B$10:$B$84),"Error!  Invalid Account Number"))</f>
        <v/>
      </c>
      <c r="L309" s="30">
        <f t="shared" si="26"/>
        <v>0</v>
      </c>
      <c r="M309" s="152">
        <f t="shared" si="29"/>
        <v>0</v>
      </c>
      <c r="N309" s="43"/>
      <c r="O309" s="92"/>
      <c r="P309" s="150"/>
      <c r="Q309" s="156">
        <f t="shared" si="31"/>
        <v>0</v>
      </c>
      <c r="R309" s="161">
        <f t="shared" si="28"/>
        <v>0</v>
      </c>
      <c r="S309" s="15">
        <f>SUMIF(Accounts!A$10:A$84,C309,Accounts!A$10:A$84)</f>
        <v>0</v>
      </c>
      <c r="T309" s="15">
        <f t="shared" si="30"/>
        <v>0</v>
      </c>
      <c r="U309" s="15">
        <f t="shared" si="27"/>
        <v>0</v>
      </c>
    </row>
    <row r="310" spans="1:21">
      <c r="A310" s="56"/>
      <c r="B310" s="3"/>
      <c r="C310" s="216"/>
      <c r="D310" s="102"/>
      <c r="E310" s="102"/>
      <c r="F310" s="103"/>
      <c r="G310" s="131"/>
      <c r="H310" s="2"/>
      <c r="I310" s="107">
        <f>IF(F310="",SUMIF(Accounts!$A$10:$A$84,C310,Accounts!$D$10:$D$84),0)</f>
        <v>0</v>
      </c>
      <c r="J310" s="30">
        <f>IF(H310&lt;&gt;"",ROUND(H310*(1-F310-I310),2),IF(SETUP!$C$10&lt;&gt;"Y",0,IF(SUMIF(Accounts!A$10:A$84,C310,Accounts!Q$10:Q$84)=1,0,ROUND((D310-E310)*(1-F310-I310)/SETUP!$C$13,2))))</f>
        <v>0</v>
      </c>
      <c r="K310" s="14" t="str">
        <f>IF(SUM(C310:H310)=0,"",IF(T310=0,LOOKUP(C310,Accounts!$A$10:$A$84,Accounts!$B$10:$B$84),"Error!  Invalid Account Number"))</f>
        <v/>
      </c>
      <c r="L310" s="30">
        <f t="shared" si="26"/>
        <v>0</v>
      </c>
      <c r="M310" s="152">
        <f t="shared" si="29"/>
        <v>0</v>
      </c>
      <c r="N310" s="43"/>
      <c r="O310" s="92"/>
      <c r="P310" s="150"/>
      <c r="Q310" s="156">
        <f t="shared" si="31"/>
        <v>0</v>
      </c>
      <c r="R310" s="161">
        <f t="shared" si="28"/>
        <v>0</v>
      </c>
      <c r="S310" s="15">
        <f>SUMIF(Accounts!A$10:A$84,C310,Accounts!A$10:A$84)</f>
        <v>0</v>
      </c>
      <c r="T310" s="15">
        <f t="shared" si="30"/>
        <v>0</v>
      </c>
      <c r="U310" s="15">
        <f t="shared" si="27"/>
        <v>0</v>
      </c>
    </row>
    <row r="311" spans="1:21">
      <c r="A311" s="56"/>
      <c r="B311" s="3"/>
      <c r="C311" s="216"/>
      <c r="D311" s="102"/>
      <c r="E311" s="102"/>
      <c r="F311" s="103"/>
      <c r="G311" s="131"/>
      <c r="H311" s="2"/>
      <c r="I311" s="107">
        <f>IF(F311="",SUMIF(Accounts!$A$10:$A$84,C311,Accounts!$D$10:$D$84),0)</f>
        <v>0</v>
      </c>
      <c r="J311" s="30">
        <f>IF(H311&lt;&gt;"",ROUND(H311*(1-F311-I311),2),IF(SETUP!$C$10&lt;&gt;"Y",0,IF(SUMIF(Accounts!A$10:A$84,C311,Accounts!Q$10:Q$84)=1,0,ROUND((D311-E311)*(1-F311-I311)/SETUP!$C$13,2))))</f>
        <v>0</v>
      </c>
      <c r="K311" s="14" t="str">
        <f>IF(SUM(C311:H311)=0,"",IF(T311=0,LOOKUP(C311,Accounts!$A$10:$A$84,Accounts!$B$10:$B$84),"Error!  Invalid Account Number"))</f>
        <v/>
      </c>
      <c r="L311" s="30">
        <f t="shared" si="26"/>
        <v>0</v>
      </c>
      <c r="M311" s="152">
        <f t="shared" si="29"/>
        <v>0</v>
      </c>
      <c r="N311" s="43"/>
      <c r="O311" s="92"/>
      <c r="P311" s="150"/>
      <c r="Q311" s="156">
        <f t="shared" si="31"/>
        <v>0</v>
      </c>
      <c r="R311" s="161">
        <f t="shared" si="28"/>
        <v>0</v>
      </c>
      <c r="S311" s="15">
        <f>SUMIF(Accounts!A$10:A$84,C311,Accounts!A$10:A$84)</f>
        <v>0</v>
      </c>
      <c r="T311" s="15">
        <f t="shared" si="30"/>
        <v>0</v>
      </c>
      <c r="U311" s="15">
        <f t="shared" si="27"/>
        <v>0</v>
      </c>
    </row>
    <row r="312" spans="1:21">
      <c r="A312" s="56"/>
      <c r="B312" s="3"/>
      <c r="C312" s="216"/>
      <c r="D312" s="102"/>
      <c r="E312" s="102"/>
      <c r="F312" s="103"/>
      <c r="G312" s="131"/>
      <c r="H312" s="2"/>
      <c r="I312" s="107">
        <f>IF(F312="",SUMIF(Accounts!$A$10:$A$84,C312,Accounts!$D$10:$D$84),0)</f>
        <v>0</v>
      </c>
      <c r="J312" s="30">
        <f>IF(H312&lt;&gt;"",ROUND(H312*(1-F312-I312),2),IF(SETUP!$C$10&lt;&gt;"Y",0,IF(SUMIF(Accounts!A$10:A$84,C312,Accounts!Q$10:Q$84)=1,0,ROUND((D312-E312)*(1-F312-I312)/SETUP!$C$13,2))))</f>
        <v>0</v>
      </c>
      <c r="K312" s="14" t="str">
        <f>IF(SUM(C312:H312)=0,"",IF(T312=0,LOOKUP(C312,Accounts!$A$10:$A$84,Accounts!$B$10:$B$84),"Error!  Invalid Account Number"))</f>
        <v/>
      </c>
      <c r="L312" s="30">
        <f t="shared" si="26"/>
        <v>0</v>
      </c>
      <c r="M312" s="152">
        <f t="shared" si="29"/>
        <v>0</v>
      </c>
      <c r="N312" s="43"/>
      <c r="O312" s="92"/>
      <c r="P312" s="150"/>
      <c r="Q312" s="156">
        <f t="shared" si="31"/>
        <v>0</v>
      </c>
      <c r="R312" s="161">
        <f t="shared" si="28"/>
        <v>0</v>
      </c>
      <c r="S312" s="15">
        <f>SUMIF(Accounts!A$10:A$84,C312,Accounts!A$10:A$84)</f>
        <v>0</v>
      </c>
      <c r="T312" s="15">
        <f t="shared" si="30"/>
        <v>0</v>
      </c>
      <c r="U312" s="15">
        <f t="shared" si="27"/>
        <v>0</v>
      </c>
    </row>
    <row r="313" spans="1:21">
      <c r="A313" s="56"/>
      <c r="B313" s="3"/>
      <c r="C313" s="216"/>
      <c r="D313" s="102"/>
      <c r="E313" s="102"/>
      <c r="F313" s="103"/>
      <c r="G313" s="131"/>
      <c r="H313" s="2"/>
      <c r="I313" s="107">
        <f>IF(F313="",SUMIF(Accounts!$A$10:$A$84,C313,Accounts!$D$10:$D$84),0)</f>
        <v>0</v>
      </c>
      <c r="J313" s="30">
        <f>IF(H313&lt;&gt;"",ROUND(H313*(1-F313-I313),2),IF(SETUP!$C$10&lt;&gt;"Y",0,IF(SUMIF(Accounts!A$10:A$84,C313,Accounts!Q$10:Q$84)=1,0,ROUND((D313-E313)*(1-F313-I313)/SETUP!$C$13,2))))</f>
        <v>0</v>
      </c>
      <c r="K313" s="14" t="str">
        <f>IF(SUM(C313:H313)=0,"",IF(T313=0,LOOKUP(C313,Accounts!$A$10:$A$84,Accounts!$B$10:$B$84),"Error!  Invalid Account Number"))</f>
        <v/>
      </c>
      <c r="L313" s="30">
        <f t="shared" si="26"/>
        <v>0</v>
      </c>
      <c r="M313" s="152">
        <f t="shared" si="29"/>
        <v>0</v>
      </c>
      <c r="N313" s="43"/>
      <c r="O313" s="92"/>
      <c r="P313" s="150"/>
      <c r="Q313" s="156">
        <f t="shared" si="31"/>
        <v>0</v>
      </c>
      <c r="R313" s="161">
        <f t="shared" si="28"/>
        <v>0</v>
      </c>
      <c r="S313" s="15">
        <f>SUMIF(Accounts!A$10:A$84,C313,Accounts!A$10:A$84)</f>
        <v>0</v>
      </c>
      <c r="T313" s="15">
        <f t="shared" si="30"/>
        <v>0</v>
      </c>
      <c r="U313" s="15">
        <f t="shared" si="27"/>
        <v>0</v>
      </c>
    </row>
    <row r="314" spans="1:21">
      <c r="A314" s="56"/>
      <c r="B314" s="3"/>
      <c r="C314" s="216"/>
      <c r="D314" s="102"/>
      <c r="E314" s="102"/>
      <c r="F314" s="103"/>
      <c r="G314" s="131"/>
      <c r="H314" s="2"/>
      <c r="I314" s="107">
        <f>IF(F314="",SUMIF(Accounts!$A$10:$A$84,C314,Accounts!$D$10:$D$84),0)</f>
        <v>0</v>
      </c>
      <c r="J314" s="30">
        <f>IF(H314&lt;&gt;"",ROUND(H314*(1-F314-I314),2),IF(SETUP!$C$10&lt;&gt;"Y",0,IF(SUMIF(Accounts!A$10:A$84,C314,Accounts!Q$10:Q$84)=1,0,ROUND((D314-E314)*(1-F314-I314)/SETUP!$C$13,2))))</f>
        <v>0</v>
      </c>
      <c r="K314" s="14" t="str">
        <f>IF(SUM(C314:H314)=0,"",IF(T314=0,LOOKUP(C314,Accounts!$A$10:$A$84,Accounts!$B$10:$B$84),"Error!  Invalid Account Number"))</f>
        <v/>
      </c>
      <c r="L314" s="30">
        <f t="shared" si="26"/>
        <v>0</v>
      </c>
      <c r="M314" s="152">
        <f t="shared" si="29"/>
        <v>0</v>
      </c>
      <c r="N314" s="43"/>
      <c r="O314" s="92"/>
      <c r="P314" s="150"/>
      <c r="Q314" s="156">
        <f t="shared" si="31"/>
        <v>0</v>
      </c>
      <c r="R314" s="161">
        <f t="shared" si="28"/>
        <v>0</v>
      </c>
      <c r="S314" s="15">
        <f>SUMIF(Accounts!A$10:A$84,C314,Accounts!A$10:A$84)</f>
        <v>0</v>
      </c>
      <c r="T314" s="15">
        <f t="shared" si="30"/>
        <v>0</v>
      </c>
      <c r="U314" s="15">
        <f t="shared" si="27"/>
        <v>0</v>
      </c>
    </row>
    <row r="315" spans="1:21">
      <c r="A315" s="56"/>
      <c r="B315" s="3"/>
      <c r="C315" s="216"/>
      <c r="D315" s="102"/>
      <c r="E315" s="102"/>
      <c r="F315" s="103"/>
      <c r="G315" s="131"/>
      <c r="H315" s="2"/>
      <c r="I315" s="107">
        <f>IF(F315="",SUMIF(Accounts!$A$10:$A$84,C315,Accounts!$D$10:$D$84),0)</f>
        <v>0</v>
      </c>
      <c r="J315" s="30">
        <f>IF(H315&lt;&gt;"",ROUND(H315*(1-F315-I315),2),IF(SETUP!$C$10&lt;&gt;"Y",0,IF(SUMIF(Accounts!A$10:A$84,C315,Accounts!Q$10:Q$84)=1,0,ROUND((D315-E315)*(1-F315-I315)/SETUP!$C$13,2))))</f>
        <v>0</v>
      </c>
      <c r="K315" s="14" t="str">
        <f>IF(SUM(C315:H315)=0,"",IF(T315=0,LOOKUP(C315,Accounts!$A$10:$A$84,Accounts!$B$10:$B$84),"Error!  Invalid Account Number"))</f>
        <v/>
      </c>
      <c r="L315" s="30">
        <f t="shared" si="26"/>
        <v>0</v>
      </c>
      <c r="M315" s="152">
        <f t="shared" si="29"/>
        <v>0</v>
      </c>
      <c r="N315" s="43"/>
      <c r="O315" s="92"/>
      <c r="P315" s="150"/>
      <c r="Q315" s="156">
        <f t="shared" si="31"/>
        <v>0</v>
      </c>
      <c r="R315" s="161">
        <f t="shared" si="28"/>
        <v>0</v>
      </c>
      <c r="S315" s="15">
        <f>SUMIF(Accounts!A$10:A$84,C315,Accounts!A$10:A$84)</f>
        <v>0</v>
      </c>
      <c r="T315" s="15">
        <f t="shared" si="30"/>
        <v>0</v>
      </c>
      <c r="U315" s="15">
        <f t="shared" si="27"/>
        <v>0</v>
      </c>
    </row>
    <row r="316" spans="1:21">
      <c r="A316" s="56"/>
      <c r="B316" s="3"/>
      <c r="C316" s="216"/>
      <c r="D316" s="102"/>
      <c r="E316" s="102"/>
      <c r="F316" s="103"/>
      <c r="G316" s="131"/>
      <c r="H316" s="2"/>
      <c r="I316" s="107">
        <f>IF(F316="",SUMIF(Accounts!$A$10:$A$84,C316,Accounts!$D$10:$D$84),0)</f>
        <v>0</v>
      </c>
      <c r="J316" s="30">
        <f>IF(H316&lt;&gt;"",ROUND(H316*(1-F316-I316),2),IF(SETUP!$C$10&lt;&gt;"Y",0,IF(SUMIF(Accounts!A$10:A$84,C316,Accounts!Q$10:Q$84)=1,0,ROUND((D316-E316)*(1-F316-I316)/SETUP!$C$13,2))))</f>
        <v>0</v>
      </c>
      <c r="K316" s="14" t="str">
        <f>IF(SUM(C316:H316)=0,"",IF(T316=0,LOOKUP(C316,Accounts!$A$10:$A$84,Accounts!$B$10:$B$84),"Error!  Invalid Account Number"))</f>
        <v/>
      </c>
      <c r="L316" s="30">
        <f t="shared" si="26"/>
        <v>0</v>
      </c>
      <c r="M316" s="152">
        <f t="shared" si="29"/>
        <v>0</v>
      </c>
      <c r="N316" s="43"/>
      <c r="O316" s="92"/>
      <c r="P316" s="150"/>
      <c r="Q316" s="156">
        <f t="shared" si="31"/>
        <v>0</v>
      </c>
      <c r="R316" s="161">
        <f t="shared" si="28"/>
        <v>0</v>
      </c>
      <c r="S316" s="15">
        <f>SUMIF(Accounts!A$10:A$84,C316,Accounts!A$10:A$84)</f>
        <v>0</v>
      </c>
      <c r="T316" s="15">
        <f t="shared" si="30"/>
        <v>0</v>
      </c>
      <c r="U316" s="15">
        <f t="shared" si="27"/>
        <v>0</v>
      </c>
    </row>
    <row r="317" spans="1:21">
      <c r="A317" s="56"/>
      <c r="B317" s="3"/>
      <c r="C317" s="216"/>
      <c r="D317" s="102"/>
      <c r="E317" s="102"/>
      <c r="F317" s="103"/>
      <c r="G317" s="131"/>
      <c r="H317" s="2"/>
      <c r="I317" s="107">
        <f>IF(F317="",SUMIF(Accounts!$A$10:$A$84,C317,Accounts!$D$10:$D$84),0)</f>
        <v>0</v>
      </c>
      <c r="J317" s="30">
        <f>IF(H317&lt;&gt;"",ROUND(H317*(1-F317-I317),2),IF(SETUP!$C$10&lt;&gt;"Y",0,IF(SUMIF(Accounts!A$10:A$84,C317,Accounts!Q$10:Q$84)=1,0,ROUND((D317-E317)*(1-F317-I317)/SETUP!$C$13,2))))</f>
        <v>0</v>
      </c>
      <c r="K317" s="14" t="str">
        <f>IF(SUM(C317:H317)=0,"",IF(T317=0,LOOKUP(C317,Accounts!$A$10:$A$84,Accounts!$B$10:$B$84),"Error!  Invalid Account Number"))</f>
        <v/>
      </c>
      <c r="L317" s="30">
        <f t="shared" si="26"/>
        <v>0</v>
      </c>
      <c r="M317" s="152">
        <f t="shared" si="29"/>
        <v>0</v>
      </c>
      <c r="N317" s="43"/>
      <c r="O317" s="92"/>
      <c r="P317" s="150"/>
      <c r="Q317" s="156">
        <f t="shared" si="31"/>
        <v>0</v>
      </c>
      <c r="R317" s="161">
        <f t="shared" si="28"/>
        <v>0</v>
      </c>
      <c r="S317" s="15">
        <f>SUMIF(Accounts!A$10:A$84,C317,Accounts!A$10:A$84)</f>
        <v>0</v>
      </c>
      <c r="T317" s="15">
        <f t="shared" si="30"/>
        <v>0</v>
      </c>
      <c r="U317" s="15">
        <f t="shared" si="27"/>
        <v>0</v>
      </c>
    </row>
    <row r="318" spans="1:21">
      <c r="A318" s="56"/>
      <c r="B318" s="3"/>
      <c r="C318" s="216"/>
      <c r="D318" s="102"/>
      <c r="E318" s="102"/>
      <c r="F318" s="103"/>
      <c r="G318" s="131"/>
      <c r="H318" s="2"/>
      <c r="I318" s="107">
        <f>IF(F318="",SUMIF(Accounts!$A$10:$A$84,C318,Accounts!$D$10:$D$84),0)</f>
        <v>0</v>
      </c>
      <c r="J318" s="30">
        <f>IF(H318&lt;&gt;"",ROUND(H318*(1-F318-I318),2),IF(SETUP!$C$10&lt;&gt;"Y",0,IF(SUMIF(Accounts!A$10:A$84,C318,Accounts!Q$10:Q$84)=1,0,ROUND((D318-E318)*(1-F318-I318)/SETUP!$C$13,2))))</f>
        <v>0</v>
      </c>
      <c r="K318" s="14" t="str">
        <f>IF(SUM(C318:H318)=0,"",IF(T318=0,LOOKUP(C318,Accounts!$A$10:$A$84,Accounts!$B$10:$B$84),"Error!  Invalid Account Number"))</f>
        <v/>
      </c>
      <c r="L318" s="30">
        <f t="shared" si="26"/>
        <v>0</v>
      </c>
      <c r="M318" s="152">
        <f t="shared" si="29"/>
        <v>0</v>
      </c>
      <c r="N318" s="43"/>
      <c r="O318" s="92"/>
      <c r="P318" s="150"/>
      <c r="Q318" s="156">
        <f t="shared" si="31"/>
        <v>0</v>
      </c>
      <c r="R318" s="161">
        <f t="shared" si="28"/>
        <v>0</v>
      </c>
      <c r="S318" s="15">
        <f>SUMIF(Accounts!A$10:A$84,C318,Accounts!A$10:A$84)</f>
        <v>0</v>
      </c>
      <c r="T318" s="15">
        <f t="shared" si="30"/>
        <v>0</v>
      </c>
      <c r="U318" s="15">
        <f t="shared" si="27"/>
        <v>0</v>
      </c>
    </row>
    <row r="319" spans="1:21">
      <c r="A319" s="56"/>
      <c r="B319" s="3"/>
      <c r="C319" s="216"/>
      <c r="D319" s="102"/>
      <c r="E319" s="102"/>
      <c r="F319" s="103"/>
      <c r="G319" s="131"/>
      <c r="H319" s="2"/>
      <c r="I319" s="107">
        <f>IF(F319="",SUMIF(Accounts!$A$10:$A$84,C319,Accounts!$D$10:$D$84),0)</f>
        <v>0</v>
      </c>
      <c r="J319" s="30">
        <f>IF(H319&lt;&gt;"",ROUND(H319*(1-F319-I319),2),IF(SETUP!$C$10&lt;&gt;"Y",0,IF(SUMIF(Accounts!A$10:A$84,C319,Accounts!Q$10:Q$84)=1,0,ROUND((D319-E319)*(1-F319-I319)/SETUP!$C$13,2))))</f>
        <v>0</v>
      </c>
      <c r="K319" s="14" t="str">
        <f>IF(SUM(C319:H319)=0,"",IF(T319=0,LOOKUP(C319,Accounts!$A$10:$A$84,Accounts!$B$10:$B$84),"Error!  Invalid Account Number"))</f>
        <v/>
      </c>
      <c r="L319" s="30">
        <f t="shared" si="26"/>
        <v>0</v>
      </c>
      <c r="M319" s="152">
        <f t="shared" si="29"/>
        <v>0</v>
      </c>
      <c r="N319" s="43"/>
      <c r="O319" s="92"/>
      <c r="P319" s="150"/>
      <c r="Q319" s="156">
        <f t="shared" si="31"/>
        <v>0</v>
      </c>
      <c r="R319" s="161">
        <f t="shared" si="28"/>
        <v>0</v>
      </c>
      <c r="S319" s="15">
        <f>SUMIF(Accounts!A$10:A$84,C319,Accounts!A$10:A$84)</f>
        <v>0</v>
      </c>
      <c r="T319" s="15">
        <f t="shared" si="30"/>
        <v>0</v>
      </c>
      <c r="U319" s="15">
        <f t="shared" si="27"/>
        <v>0</v>
      </c>
    </row>
    <row r="320" spans="1:21">
      <c r="A320" s="56"/>
      <c r="B320" s="3"/>
      <c r="C320" s="216"/>
      <c r="D320" s="102"/>
      <c r="E320" s="102"/>
      <c r="F320" s="103"/>
      <c r="G320" s="131"/>
      <c r="H320" s="2"/>
      <c r="I320" s="107">
        <f>IF(F320="",SUMIF(Accounts!$A$10:$A$84,C320,Accounts!$D$10:$D$84),0)</f>
        <v>0</v>
      </c>
      <c r="J320" s="30">
        <f>IF(H320&lt;&gt;"",ROUND(H320*(1-F320-I320),2),IF(SETUP!$C$10&lt;&gt;"Y",0,IF(SUMIF(Accounts!A$10:A$84,C320,Accounts!Q$10:Q$84)=1,0,ROUND((D320-E320)*(1-F320-I320)/SETUP!$C$13,2))))</f>
        <v>0</v>
      </c>
      <c r="K320" s="14" t="str">
        <f>IF(SUM(C320:H320)=0,"",IF(T320=0,LOOKUP(C320,Accounts!$A$10:$A$84,Accounts!$B$10:$B$84),"Error!  Invalid Account Number"))</f>
        <v/>
      </c>
      <c r="L320" s="30">
        <f t="shared" si="26"/>
        <v>0</v>
      </c>
      <c r="M320" s="152">
        <f t="shared" si="29"/>
        <v>0</v>
      </c>
      <c r="N320" s="43"/>
      <c r="O320" s="92"/>
      <c r="P320" s="150"/>
      <c r="Q320" s="156">
        <f t="shared" si="31"/>
        <v>0</v>
      </c>
      <c r="R320" s="161">
        <f t="shared" si="28"/>
        <v>0</v>
      </c>
      <c r="S320" s="15">
        <f>SUMIF(Accounts!A$10:A$84,C320,Accounts!A$10:A$84)</f>
        <v>0</v>
      </c>
      <c r="T320" s="15">
        <f t="shared" si="30"/>
        <v>0</v>
      </c>
      <c r="U320" s="15">
        <f t="shared" si="27"/>
        <v>0</v>
      </c>
    </row>
    <row r="321" spans="1:21">
      <c r="A321" s="56"/>
      <c r="B321" s="3"/>
      <c r="C321" s="216"/>
      <c r="D321" s="102"/>
      <c r="E321" s="102"/>
      <c r="F321" s="103"/>
      <c r="G321" s="131"/>
      <c r="H321" s="2"/>
      <c r="I321" s="107">
        <f>IF(F321="",SUMIF(Accounts!$A$10:$A$84,C321,Accounts!$D$10:$D$84),0)</f>
        <v>0</v>
      </c>
      <c r="J321" s="30">
        <f>IF(H321&lt;&gt;"",ROUND(H321*(1-F321-I321),2),IF(SETUP!$C$10&lt;&gt;"Y",0,IF(SUMIF(Accounts!A$10:A$84,C321,Accounts!Q$10:Q$84)=1,0,ROUND((D321-E321)*(1-F321-I321)/SETUP!$C$13,2))))</f>
        <v>0</v>
      </c>
      <c r="K321" s="14" t="str">
        <f>IF(SUM(C321:H321)=0,"",IF(T321=0,LOOKUP(C321,Accounts!$A$10:$A$84,Accounts!$B$10:$B$84),"Error!  Invalid Account Number"))</f>
        <v/>
      </c>
      <c r="L321" s="30">
        <f t="shared" si="26"/>
        <v>0</v>
      </c>
      <c r="M321" s="152">
        <f t="shared" si="29"/>
        <v>0</v>
      </c>
      <c r="N321" s="43"/>
      <c r="O321" s="92"/>
      <c r="P321" s="150"/>
      <c r="Q321" s="156">
        <f t="shared" si="31"/>
        <v>0</v>
      </c>
      <c r="R321" s="161">
        <f t="shared" si="28"/>
        <v>0</v>
      </c>
      <c r="S321" s="15">
        <f>SUMIF(Accounts!A$10:A$84,C321,Accounts!A$10:A$84)</f>
        <v>0</v>
      </c>
      <c r="T321" s="15">
        <f t="shared" si="30"/>
        <v>0</v>
      </c>
      <c r="U321" s="15">
        <f t="shared" si="27"/>
        <v>0</v>
      </c>
    </row>
    <row r="322" spans="1:21">
      <c r="A322" s="56"/>
      <c r="B322" s="3"/>
      <c r="C322" s="216"/>
      <c r="D322" s="102"/>
      <c r="E322" s="102"/>
      <c r="F322" s="103"/>
      <c r="G322" s="131"/>
      <c r="H322" s="2"/>
      <c r="I322" s="107">
        <f>IF(F322="",SUMIF(Accounts!$A$10:$A$84,C322,Accounts!$D$10:$D$84),0)</f>
        <v>0</v>
      </c>
      <c r="J322" s="30">
        <f>IF(H322&lt;&gt;"",ROUND(H322*(1-F322-I322),2),IF(SETUP!$C$10&lt;&gt;"Y",0,IF(SUMIF(Accounts!A$10:A$84,C322,Accounts!Q$10:Q$84)=1,0,ROUND((D322-E322)*(1-F322-I322)/SETUP!$C$13,2))))</f>
        <v>0</v>
      </c>
      <c r="K322" s="14" t="str">
        <f>IF(SUM(C322:H322)=0,"",IF(T322=0,LOOKUP(C322,Accounts!$A$10:$A$84,Accounts!$B$10:$B$84),"Error!  Invalid Account Number"))</f>
        <v/>
      </c>
      <c r="L322" s="30">
        <f t="shared" si="26"/>
        <v>0</v>
      </c>
      <c r="M322" s="152">
        <f t="shared" si="29"/>
        <v>0</v>
      </c>
      <c r="N322" s="43"/>
      <c r="O322" s="92"/>
      <c r="P322" s="150"/>
      <c r="Q322" s="156">
        <f t="shared" si="31"/>
        <v>0</v>
      </c>
      <c r="R322" s="161">
        <f t="shared" si="28"/>
        <v>0</v>
      </c>
      <c r="S322" s="15">
        <f>SUMIF(Accounts!A$10:A$84,C322,Accounts!A$10:A$84)</f>
        <v>0</v>
      </c>
      <c r="T322" s="15">
        <f t="shared" si="30"/>
        <v>0</v>
      </c>
      <c r="U322" s="15">
        <f t="shared" si="27"/>
        <v>0</v>
      </c>
    </row>
    <row r="323" spans="1:21">
      <c r="A323" s="56"/>
      <c r="B323" s="3"/>
      <c r="C323" s="216"/>
      <c r="D323" s="102"/>
      <c r="E323" s="102"/>
      <c r="F323" s="103"/>
      <c r="G323" s="131"/>
      <c r="H323" s="2"/>
      <c r="I323" s="107">
        <f>IF(F323="",SUMIF(Accounts!$A$10:$A$84,C323,Accounts!$D$10:$D$84),0)</f>
        <v>0</v>
      </c>
      <c r="J323" s="30">
        <f>IF(H323&lt;&gt;"",ROUND(H323*(1-F323-I323),2),IF(SETUP!$C$10&lt;&gt;"Y",0,IF(SUMIF(Accounts!A$10:A$84,C323,Accounts!Q$10:Q$84)=1,0,ROUND((D323-E323)*(1-F323-I323)/SETUP!$C$13,2))))</f>
        <v>0</v>
      </c>
      <c r="K323" s="14" t="str">
        <f>IF(SUM(C323:H323)=0,"",IF(T323=0,LOOKUP(C323,Accounts!$A$10:$A$84,Accounts!$B$10:$B$84),"Error!  Invalid Account Number"))</f>
        <v/>
      </c>
      <c r="L323" s="30">
        <f t="shared" si="26"/>
        <v>0</v>
      </c>
      <c r="M323" s="152">
        <f t="shared" si="29"/>
        <v>0</v>
      </c>
      <c r="N323" s="43"/>
      <c r="O323" s="92"/>
      <c r="P323" s="150"/>
      <c r="Q323" s="156">
        <f t="shared" si="31"/>
        <v>0</v>
      </c>
      <c r="R323" s="161">
        <f t="shared" si="28"/>
        <v>0</v>
      </c>
      <c r="S323" s="15">
        <f>SUMIF(Accounts!A$10:A$84,C323,Accounts!A$10:A$84)</f>
        <v>0</v>
      </c>
      <c r="T323" s="15">
        <f t="shared" si="30"/>
        <v>0</v>
      </c>
      <c r="U323" s="15">
        <f t="shared" si="27"/>
        <v>0</v>
      </c>
    </row>
    <row r="324" spans="1:21">
      <c r="A324" s="56"/>
      <c r="B324" s="3"/>
      <c r="C324" s="216"/>
      <c r="D324" s="102"/>
      <c r="E324" s="102"/>
      <c r="F324" s="103"/>
      <c r="G324" s="131"/>
      <c r="H324" s="2"/>
      <c r="I324" s="107">
        <f>IF(F324="",SUMIF(Accounts!$A$10:$A$84,C324,Accounts!$D$10:$D$84),0)</f>
        <v>0</v>
      </c>
      <c r="J324" s="30">
        <f>IF(H324&lt;&gt;"",ROUND(H324*(1-F324-I324),2),IF(SETUP!$C$10&lt;&gt;"Y",0,IF(SUMIF(Accounts!A$10:A$84,C324,Accounts!Q$10:Q$84)=1,0,ROUND((D324-E324)*(1-F324-I324)/SETUP!$C$13,2))))</f>
        <v>0</v>
      </c>
      <c r="K324" s="14" t="str">
        <f>IF(SUM(C324:H324)=0,"",IF(T324=0,LOOKUP(C324,Accounts!$A$10:$A$84,Accounts!$B$10:$B$84),"Error!  Invalid Account Number"))</f>
        <v/>
      </c>
      <c r="L324" s="30">
        <f t="shared" si="26"/>
        <v>0</v>
      </c>
      <c r="M324" s="152">
        <f t="shared" si="29"/>
        <v>0</v>
      </c>
      <c r="N324" s="43"/>
      <c r="O324" s="92"/>
      <c r="P324" s="150"/>
      <c r="Q324" s="156">
        <f t="shared" si="31"/>
        <v>0</v>
      </c>
      <c r="R324" s="161">
        <f t="shared" si="28"/>
        <v>0</v>
      </c>
      <c r="S324" s="15">
        <f>SUMIF(Accounts!A$10:A$84,C324,Accounts!A$10:A$84)</f>
        <v>0</v>
      </c>
      <c r="T324" s="15">
        <f t="shared" si="30"/>
        <v>0</v>
      </c>
      <c r="U324" s="15">
        <f t="shared" si="27"/>
        <v>0</v>
      </c>
    </row>
    <row r="325" spans="1:21">
      <c r="A325" s="56"/>
      <c r="B325" s="3"/>
      <c r="C325" s="216"/>
      <c r="D325" s="102"/>
      <c r="E325" s="102"/>
      <c r="F325" s="103"/>
      <c r="G325" s="131"/>
      <c r="H325" s="2"/>
      <c r="I325" s="107">
        <f>IF(F325="",SUMIF(Accounts!$A$10:$A$84,C325,Accounts!$D$10:$D$84),0)</f>
        <v>0</v>
      </c>
      <c r="J325" s="30">
        <f>IF(H325&lt;&gt;"",ROUND(H325*(1-F325-I325),2),IF(SETUP!$C$10&lt;&gt;"Y",0,IF(SUMIF(Accounts!A$10:A$84,C325,Accounts!Q$10:Q$84)=1,0,ROUND((D325-E325)*(1-F325-I325)/SETUP!$C$13,2))))</f>
        <v>0</v>
      </c>
      <c r="K325" s="14" t="str">
        <f>IF(SUM(C325:H325)=0,"",IF(T325=0,LOOKUP(C325,Accounts!$A$10:$A$84,Accounts!$B$10:$B$84),"Error!  Invalid Account Number"))</f>
        <v/>
      </c>
      <c r="L325" s="30">
        <f t="shared" si="26"/>
        <v>0</v>
      </c>
      <c r="M325" s="152">
        <f t="shared" si="29"/>
        <v>0</v>
      </c>
      <c r="N325" s="43"/>
      <c r="O325" s="92"/>
      <c r="P325" s="150"/>
      <c r="Q325" s="156">
        <f t="shared" si="31"/>
        <v>0</v>
      </c>
      <c r="R325" s="161">
        <f t="shared" si="28"/>
        <v>0</v>
      </c>
      <c r="S325" s="15">
        <f>SUMIF(Accounts!A$10:A$84,C325,Accounts!A$10:A$84)</f>
        <v>0</v>
      </c>
      <c r="T325" s="15">
        <f t="shared" si="30"/>
        <v>0</v>
      </c>
      <c r="U325" s="15">
        <f t="shared" si="27"/>
        <v>0</v>
      </c>
    </row>
    <row r="326" spans="1:21">
      <c r="A326" s="56"/>
      <c r="B326" s="3"/>
      <c r="C326" s="216"/>
      <c r="D326" s="102"/>
      <c r="E326" s="102"/>
      <c r="F326" s="103"/>
      <c r="G326" s="131"/>
      <c r="H326" s="2"/>
      <c r="I326" s="107">
        <f>IF(F326="",SUMIF(Accounts!$A$10:$A$84,C326,Accounts!$D$10:$D$84),0)</f>
        <v>0</v>
      </c>
      <c r="J326" s="30">
        <f>IF(H326&lt;&gt;"",ROUND(H326*(1-F326-I326),2),IF(SETUP!$C$10&lt;&gt;"Y",0,IF(SUMIF(Accounts!A$10:A$84,C326,Accounts!Q$10:Q$84)=1,0,ROUND((D326-E326)*(1-F326-I326)/SETUP!$C$13,2))))</f>
        <v>0</v>
      </c>
      <c r="K326" s="14" t="str">
        <f>IF(SUM(C326:H326)=0,"",IF(T326=0,LOOKUP(C326,Accounts!$A$10:$A$84,Accounts!$B$10:$B$84),"Error!  Invalid Account Number"))</f>
        <v/>
      </c>
      <c r="L326" s="30">
        <f t="shared" si="26"/>
        <v>0</v>
      </c>
      <c r="M326" s="152">
        <f t="shared" si="29"/>
        <v>0</v>
      </c>
      <c r="N326" s="43"/>
      <c r="O326" s="92"/>
      <c r="P326" s="150"/>
      <c r="Q326" s="156">
        <f t="shared" si="31"/>
        <v>0</v>
      </c>
      <c r="R326" s="161">
        <f t="shared" si="28"/>
        <v>0</v>
      </c>
      <c r="S326" s="15">
        <f>SUMIF(Accounts!A$10:A$84,C326,Accounts!A$10:A$84)</f>
        <v>0</v>
      </c>
      <c r="T326" s="15">
        <f t="shared" si="30"/>
        <v>0</v>
      </c>
      <c r="U326" s="15">
        <f t="shared" si="27"/>
        <v>0</v>
      </c>
    </row>
    <row r="327" spans="1:21">
      <c r="A327" s="56"/>
      <c r="B327" s="3"/>
      <c r="C327" s="216"/>
      <c r="D327" s="102"/>
      <c r="E327" s="102"/>
      <c r="F327" s="103"/>
      <c r="G327" s="131"/>
      <c r="H327" s="2"/>
      <c r="I327" s="107">
        <f>IF(F327="",SUMIF(Accounts!$A$10:$A$84,C327,Accounts!$D$10:$D$84),0)</f>
        <v>0</v>
      </c>
      <c r="J327" s="30">
        <f>IF(H327&lt;&gt;"",ROUND(H327*(1-F327-I327),2),IF(SETUP!$C$10&lt;&gt;"Y",0,IF(SUMIF(Accounts!A$10:A$84,C327,Accounts!Q$10:Q$84)=1,0,ROUND((D327-E327)*(1-F327-I327)/SETUP!$C$13,2))))</f>
        <v>0</v>
      </c>
      <c r="K327" s="14" t="str">
        <f>IF(SUM(C327:H327)=0,"",IF(T327=0,LOOKUP(C327,Accounts!$A$10:$A$84,Accounts!$B$10:$B$84),"Error!  Invalid Account Number"))</f>
        <v/>
      </c>
      <c r="L327" s="30">
        <f t="shared" si="26"/>
        <v>0</v>
      </c>
      <c r="M327" s="152">
        <f t="shared" si="29"/>
        <v>0</v>
      </c>
      <c r="N327" s="43"/>
      <c r="O327" s="92"/>
      <c r="P327" s="150"/>
      <c r="Q327" s="156">
        <f t="shared" si="31"/>
        <v>0</v>
      </c>
      <c r="R327" s="161">
        <f t="shared" si="28"/>
        <v>0</v>
      </c>
      <c r="S327" s="15">
        <f>SUMIF(Accounts!A$10:A$84,C327,Accounts!A$10:A$84)</f>
        <v>0</v>
      </c>
      <c r="T327" s="15">
        <f t="shared" si="30"/>
        <v>0</v>
      </c>
      <c r="U327" s="15">
        <f t="shared" si="27"/>
        <v>0</v>
      </c>
    </row>
    <row r="328" spans="1:21">
      <c r="A328" s="56"/>
      <c r="B328" s="3"/>
      <c r="C328" s="216"/>
      <c r="D328" s="102"/>
      <c r="E328" s="102"/>
      <c r="F328" s="103"/>
      <c r="G328" s="131"/>
      <c r="H328" s="2"/>
      <c r="I328" s="107">
        <f>IF(F328="",SUMIF(Accounts!$A$10:$A$84,C328,Accounts!$D$10:$D$84),0)</f>
        <v>0</v>
      </c>
      <c r="J328" s="30">
        <f>IF(H328&lt;&gt;"",ROUND(H328*(1-F328-I328),2),IF(SETUP!$C$10&lt;&gt;"Y",0,IF(SUMIF(Accounts!A$10:A$84,C328,Accounts!Q$10:Q$84)=1,0,ROUND((D328-E328)*(1-F328-I328)/SETUP!$C$13,2))))</f>
        <v>0</v>
      </c>
      <c r="K328" s="14" t="str">
        <f>IF(SUM(C328:H328)=0,"",IF(T328=0,LOOKUP(C328,Accounts!$A$10:$A$84,Accounts!$B$10:$B$84),"Error!  Invalid Account Number"))</f>
        <v/>
      </c>
      <c r="L328" s="30">
        <f t="shared" ref="L328:L391" si="32">D328-E328-J328-M328</f>
        <v>0</v>
      </c>
      <c r="M328" s="152">
        <f t="shared" si="29"/>
        <v>0</v>
      </c>
      <c r="N328" s="43"/>
      <c r="O328" s="92"/>
      <c r="P328" s="150"/>
      <c r="Q328" s="156">
        <f t="shared" si="31"/>
        <v>0</v>
      </c>
      <c r="R328" s="161">
        <f t="shared" si="28"/>
        <v>0</v>
      </c>
      <c r="S328" s="15">
        <f>SUMIF(Accounts!A$10:A$84,C328,Accounts!A$10:A$84)</f>
        <v>0</v>
      </c>
      <c r="T328" s="15">
        <f t="shared" si="30"/>
        <v>0</v>
      </c>
      <c r="U328" s="15">
        <f t="shared" ref="U328:U391" si="33">IF(OR(AND(D328-E328&lt;0,J328&gt;0),AND(D328-E328&gt;0,J328&lt;0)),1,0)</f>
        <v>0</v>
      </c>
    </row>
    <row r="329" spans="1:21">
      <c r="A329" s="56"/>
      <c r="B329" s="3"/>
      <c r="C329" s="216"/>
      <c r="D329" s="102"/>
      <c r="E329" s="102"/>
      <c r="F329" s="103"/>
      <c r="G329" s="131"/>
      <c r="H329" s="2"/>
      <c r="I329" s="107">
        <f>IF(F329="",SUMIF(Accounts!$A$10:$A$84,C329,Accounts!$D$10:$D$84),0)</f>
        <v>0</v>
      </c>
      <c r="J329" s="30">
        <f>IF(H329&lt;&gt;"",ROUND(H329*(1-F329-I329),2),IF(SETUP!$C$10&lt;&gt;"Y",0,IF(SUMIF(Accounts!A$10:A$84,C329,Accounts!Q$10:Q$84)=1,0,ROUND((D329-E329)*(1-F329-I329)/SETUP!$C$13,2))))</f>
        <v>0</v>
      </c>
      <c r="K329" s="14" t="str">
        <f>IF(SUM(C329:H329)=0,"",IF(T329=0,LOOKUP(C329,Accounts!$A$10:$A$84,Accounts!$B$10:$B$84),"Error!  Invalid Account Number"))</f>
        <v/>
      </c>
      <c r="L329" s="30">
        <f t="shared" si="32"/>
        <v>0</v>
      </c>
      <c r="M329" s="152">
        <f t="shared" si="29"/>
        <v>0</v>
      </c>
      <c r="N329" s="43"/>
      <c r="O329" s="92"/>
      <c r="P329" s="150"/>
      <c r="Q329" s="156">
        <f t="shared" si="31"/>
        <v>0</v>
      </c>
      <c r="R329" s="161">
        <f t="shared" ref="R329:R392" si="34">J329+Q329</f>
        <v>0</v>
      </c>
      <c r="S329" s="15">
        <f>SUMIF(Accounts!A$10:A$84,C329,Accounts!A$10:A$84)</f>
        <v>0</v>
      </c>
      <c r="T329" s="15">
        <f t="shared" si="30"/>
        <v>0</v>
      </c>
      <c r="U329" s="15">
        <f t="shared" si="33"/>
        <v>0</v>
      </c>
    </row>
    <row r="330" spans="1:21">
      <c r="A330" s="56"/>
      <c r="B330" s="3"/>
      <c r="C330" s="216"/>
      <c r="D330" s="102"/>
      <c r="E330" s="102"/>
      <c r="F330" s="103"/>
      <c r="G330" s="131"/>
      <c r="H330" s="2"/>
      <c r="I330" s="107">
        <f>IF(F330="",SUMIF(Accounts!$A$10:$A$84,C330,Accounts!$D$10:$D$84),0)</f>
        <v>0</v>
      </c>
      <c r="J330" s="30">
        <f>IF(H330&lt;&gt;"",ROUND(H330*(1-F330-I330),2),IF(SETUP!$C$10&lt;&gt;"Y",0,IF(SUMIF(Accounts!A$10:A$84,C330,Accounts!Q$10:Q$84)=1,0,ROUND((D330-E330)*(1-F330-I330)/SETUP!$C$13,2))))</f>
        <v>0</v>
      </c>
      <c r="K330" s="14" t="str">
        <f>IF(SUM(C330:H330)=0,"",IF(T330=0,LOOKUP(C330,Accounts!$A$10:$A$84,Accounts!$B$10:$B$84),"Error!  Invalid Account Number"))</f>
        <v/>
      </c>
      <c r="L330" s="30">
        <f t="shared" si="32"/>
        <v>0</v>
      </c>
      <c r="M330" s="152">
        <f t="shared" ref="M330:M393" si="35">ROUND((D330-E330)*(F330+I330),2)</f>
        <v>0</v>
      </c>
      <c r="N330" s="43"/>
      <c r="O330" s="92"/>
      <c r="P330" s="150"/>
      <c r="Q330" s="156">
        <f t="shared" si="31"/>
        <v>0</v>
      </c>
      <c r="R330" s="161">
        <f t="shared" si="34"/>
        <v>0</v>
      </c>
      <c r="S330" s="15">
        <f>SUMIF(Accounts!A$10:A$84,C330,Accounts!A$10:A$84)</f>
        <v>0</v>
      </c>
      <c r="T330" s="15">
        <f t="shared" ref="T330:T393" si="36">IF(AND(SUM(D330:H330)&lt;&gt;0,C330=0),1,IF(S330=C330,0,1))</f>
        <v>0</v>
      </c>
      <c r="U330" s="15">
        <f t="shared" si="33"/>
        <v>0</v>
      </c>
    </row>
    <row r="331" spans="1:21">
      <c r="A331" s="56"/>
      <c r="B331" s="3"/>
      <c r="C331" s="216"/>
      <c r="D331" s="102"/>
      <c r="E331" s="102"/>
      <c r="F331" s="103"/>
      <c r="G331" s="131"/>
      <c r="H331" s="2"/>
      <c r="I331" s="107">
        <f>IF(F331="",SUMIF(Accounts!$A$10:$A$84,C331,Accounts!$D$10:$D$84),0)</f>
        <v>0</v>
      </c>
      <c r="J331" s="30">
        <f>IF(H331&lt;&gt;"",ROUND(H331*(1-F331-I331),2),IF(SETUP!$C$10&lt;&gt;"Y",0,IF(SUMIF(Accounts!A$10:A$84,C331,Accounts!Q$10:Q$84)=1,0,ROUND((D331-E331)*(1-F331-I331)/SETUP!$C$13,2))))</f>
        <v>0</v>
      </c>
      <c r="K331" s="14" t="str">
        <f>IF(SUM(C331:H331)=0,"",IF(T331=0,LOOKUP(C331,Accounts!$A$10:$A$84,Accounts!$B$10:$B$84),"Error!  Invalid Account Number"))</f>
        <v/>
      </c>
      <c r="L331" s="30">
        <f t="shared" si="32"/>
        <v>0</v>
      </c>
      <c r="M331" s="152">
        <f t="shared" si="35"/>
        <v>0</v>
      </c>
      <c r="N331" s="43"/>
      <c r="O331" s="92"/>
      <c r="P331" s="150"/>
      <c r="Q331" s="156">
        <f t="shared" ref="Q331:Q394" si="37">IF(AND(C331&gt;=101,C331&lt;=120),-J331,0)</f>
        <v>0</v>
      </c>
      <c r="R331" s="161">
        <f t="shared" si="34"/>
        <v>0</v>
      </c>
      <c r="S331" s="15">
        <f>SUMIF(Accounts!A$10:A$84,C331,Accounts!A$10:A$84)</f>
        <v>0</v>
      </c>
      <c r="T331" s="15">
        <f t="shared" si="36"/>
        <v>0</v>
      </c>
      <c r="U331" s="15">
        <f t="shared" si="33"/>
        <v>0</v>
      </c>
    </row>
    <row r="332" spans="1:21">
      <c r="A332" s="56"/>
      <c r="B332" s="3"/>
      <c r="C332" s="216"/>
      <c r="D332" s="102"/>
      <c r="E332" s="102"/>
      <c r="F332" s="103"/>
      <c r="G332" s="131"/>
      <c r="H332" s="2"/>
      <c r="I332" s="107">
        <f>IF(F332="",SUMIF(Accounts!$A$10:$A$84,C332,Accounts!$D$10:$D$84),0)</f>
        <v>0</v>
      </c>
      <c r="J332" s="30">
        <f>IF(H332&lt;&gt;"",ROUND(H332*(1-F332-I332),2),IF(SETUP!$C$10&lt;&gt;"Y",0,IF(SUMIF(Accounts!A$10:A$84,C332,Accounts!Q$10:Q$84)=1,0,ROUND((D332-E332)*(1-F332-I332)/SETUP!$C$13,2))))</f>
        <v>0</v>
      </c>
      <c r="K332" s="14" t="str">
        <f>IF(SUM(C332:H332)=0,"",IF(T332=0,LOOKUP(C332,Accounts!$A$10:$A$84,Accounts!$B$10:$B$84),"Error!  Invalid Account Number"))</f>
        <v/>
      </c>
      <c r="L332" s="30">
        <f t="shared" si="32"/>
        <v>0</v>
      </c>
      <c r="M332" s="152">
        <f t="shared" si="35"/>
        <v>0</v>
      </c>
      <c r="N332" s="43"/>
      <c r="O332" s="92"/>
      <c r="P332" s="150"/>
      <c r="Q332" s="156">
        <f t="shared" si="37"/>
        <v>0</v>
      </c>
      <c r="R332" s="161">
        <f t="shared" si="34"/>
        <v>0</v>
      </c>
      <c r="S332" s="15">
        <f>SUMIF(Accounts!A$10:A$84,C332,Accounts!A$10:A$84)</f>
        <v>0</v>
      </c>
      <c r="T332" s="15">
        <f t="shared" si="36"/>
        <v>0</v>
      </c>
      <c r="U332" s="15">
        <f t="shared" si="33"/>
        <v>0</v>
      </c>
    </row>
    <row r="333" spans="1:21">
      <c r="A333" s="56"/>
      <c r="B333" s="3"/>
      <c r="C333" s="216"/>
      <c r="D333" s="102"/>
      <c r="E333" s="102"/>
      <c r="F333" s="103"/>
      <c r="G333" s="131"/>
      <c r="H333" s="2"/>
      <c r="I333" s="107">
        <f>IF(F333="",SUMIF(Accounts!$A$10:$A$84,C333,Accounts!$D$10:$D$84),0)</f>
        <v>0</v>
      </c>
      <c r="J333" s="30">
        <f>IF(H333&lt;&gt;"",ROUND(H333*(1-F333-I333),2),IF(SETUP!$C$10&lt;&gt;"Y",0,IF(SUMIF(Accounts!A$10:A$84,C333,Accounts!Q$10:Q$84)=1,0,ROUND((D333-E333)*(1-F333-I333)/SETUP!$C$13,2))))</f>
        <v>0</v>
      </c>
      <c r="K333" s="14" t="str">
        <f>IF(SUM(C333:H333)=0,"",IF(T333=0,LOOKUP(C333,Accounts!$A$10:$A$84,Accounts!$B$10:$B$84),"Error!  Invalid Account Number"))</f>
        <v/>
      </c>
      <c r="L333" s="30">
        <f t="shared" si="32"/>
        <v>0</v>
      </c>
      <c r="M333" s="152">
        <f t="shared" si="35"/>
        <v>0</v>
      </c>
      <c r="N333" s="43"/>
      <c r="O333" s="92"/>
      <c r="P333" s="150"/>
      <c r="Q333" s="156">
        <f t="shared" si="37"/>
        <v>0</v>
      </c>
      <c r="R333" s="161">
        <f t="shared" si="34"/>
        <v>0</v>
      </c>
      <c r="S333" s="15">
        <f>SUMIF(Accounts!A$10:A$84,C333,Accounts!A$10:A$84)</f>
        <v>0</v>
      </c>
      <c r="T333" s="15">
        <f t="shared" si="36"/>
        <v>0</v>
      </c>
      <c r="U333" s="15">
        <f t="shared" si="33"/>
        <v>0</v>
      </c>
    </row>
    <row r="334" spans="1:21">
      <c r="A334" s="56"/>
      <c r="B334" s="3"/>
      <c r="C334" s="216"/>
      <c r="D334" s="102"/>
      <c r="E334" s="102"/>
      <c r="F334" s="103"/>
      <c r="G334" s="131"/>
      <c r="H334" s="2"/>
      <c r="I334" s="107">
        <f>IF(F334="",SUMIF(Accounts!$A$10:$A$84,C334,Accounts!$D$10:$D$84),0)</f>
        <v>0</v>
      </c>
      <c r="J334" s="30">
        <f>IF(H334&lt;&gt;"",ROUND(H334*(1-F334-I334),2),IF(SETUP!$C$10&lt;&gt;"Y",0,IF(SUMIF(Accounts!A$10:A$84,C334,Accounts!Q$10:Q$84)=1,0,ROUND((D334-E334)*(1-F334-I334)/SETUP!$C$13,2))))</f>
        <v>0</v>
      </c>
      <c r="K334" s="14" t="str">
        <f>IF(SUM(C334:H334)=0,"",IF(T334=0,LOOKUP(C334,Accounts!$A$10:$A$84,Accounts!$B$10:$B$84),"Error!  Invalid Account Number"))</f>
        <v/>
      </c>
      <c r="L334" s="30">
        <f t="shared" si="32"/>
        <v>0</v>
      </c>
      <c r="M334" s="152">
        <f t="shared" si="35"/>
        <v>0</v>
      </c>
      <c r="N334" s="43"/>
      <c r="O334" s="92"/>
      <c r="P334" s="150"/>
      <c r="Q334" s="156">
        <f t="shared" si="37"/>
        <v>0</v>
      </c>
      <c r="R334" s="161">
        <f t="shared" si="34"/>
        <v>0</v>
      </c>
      <c r="S334" s="15">
        <f>SUMIF(Accounts!A$10:A$84,C334,Accounts!A$10:A$84)</f>
        <v>0</v>
      </c>
      <c r="T334" s="15">
        <f t="shared" si="36"/>
        <v>0</v>
      </c>
      <c r="U334" s="15">
        <f t="shared" si="33"/>
        <v>0</v>
      </c>
    </row>
    <row r="335" spans="1:21">
      <c r="A335" s="56"/>
      <c r="B335" s="3"/>
      <c r="C335" s="216"/>
      <c r="D335" s="102"/>
      <c r="E335" s="102"/>
      <c r="F335" s="103"/>
      <c r="G335" s="131"/>
      <c r="H335" s="2"/>
      <c r="I335" s="107">
        <f>IF(F335="",SUMIF(Accounts!$A$10:$A$84,C335,Accounts!$D$10:$D$84),0)</f>
        <v>0</v>
      </c>
      <c r="J335" s="30">
        <f>IF(H335&lt;&gt;"",ROUND(H335*(1-F335-I335),2),IF(SETUP!$C$10&lt;&gt;"Y",0,IF(SUMIF(Accounts!A$10:A$84,C335,Accounts!Q$10:Q$84)=1,0,ROUND((D335-E335)*(1-F335-I335)/SETUP!$C$13,2))))</f>
        <v>0</v>
      </c>
      <c r="K335" s="14" t="str">
        <f>IF(SUM(C335:H335)=0,"",IF(T335=0,LOOKUP(C335,Accounts!$A$10:$A$84,Accounts!$B$10:$B$84),"Error!  Invalid Account Number"))</f>
        <v/>
      </c>
      <c r="L335" s="30">
        <f t="shared" si="32"/>
        <v>0</v>
      </c>
      <c r="M335" s="152">
        <f t="shared" si="35"/>
        <v>0</v>
      </c>
      <c r="N335" s="43"/>
      <c r="O335" s="92"/>
      <c r="P335" s="150"/>
      <c r="Q335" s="156">
        <f t="shared" si="37"/>
        <v>0</v>
      </c>
      <c r="R335" s="161">
        <f t="shared" si="34"/>
        <v>0</v>
      </c>
      <c r="S335" s="15">
        <f>SUMIF(Accounts!A$10:A$84,C335,Accounts!A$10:A$84)</f>
        <v>0</v>
      </c>
      <c r="T335" s="15">
        <f t="shared" si="36"/>
        <v>0</v>
      </c>
      <c r="U335" s="15">
        <f t="shared" si="33"/>
        <v>0</v>
      </c>
    </row>
    <row r="336" spans="1:21">
      <c r="A336" s="56"/>
      <c r="B336" s="3"/>
      <c r="C336" s="216"/>
      <c r="D336" s="102"/>
      <c r="E336" s="102"/>
      <c r="F336" s="103"/>
      <c r="G336" s="131"/>
      <c r="H336" s="2"/>
      <c r="I336" s="107">
        <f>IF(F336="",SUMIF(Accounts!$A$10:$A$84,C336,Accounts!$D$10:$D$84),0)</f>
        <v>0</v>
      </c>
      <c r="J336" s="30">
        <f>IF(H336&lt;&gt;"",ROUND(H336*(1-F336-I336),2),IF(SETUP!$C$10&lt;&gt;"Y",0,IF(SUMIF(Accounts!A$10:A$84,C336,Accounts!Q$10:Q$84)=1,0,ROUND((D336-E336)*(1-F336-I336)/SETUP!$C$13,2))))</f>
        <v>0</v>
      </c>
      <c r="K336" s="14" t="str">
        <f>IF(SUM(C336:H336)=0,"",IF(T336=0,LOOKUP(C336,Accounts!$A$10:$A$84,Accounts!$B$10:$B$84),"Error!  Invalid Account Number"))</f>
        <v/>
      </c>
      <c r="L336" s="30">
        <f t="shared" si="32"/>
        <v>0</v>
      </c>
      <c r="M336" s="152">
        <f t="shared" si="35"/>
        <v>0</v>
      </c>
      <c r="N336" s="43"/>
      <c r="O336" s="92"/>
      <c r="P336" s="150"/>
      <c r="Q336" s="156">
        <f t="shared" si="37"/>
        <v>0</v>
      </c>
      <c r="R336" s="161">
        <f t="shared" si="34"/>
        <v>0</v>
      </c>
      <c r="S336" s="15">
        <f>SUMIF(Accounts!A$10:A$84,C336,Accounts!A$10:A$84)</f>
        <v>0</v>
      </c>
      <c r="T336" s="15">
        <f t="shared" si="36"/>
        <v>0</v>
      </c>
      <c r="U336" s="15">
        <f t="shared" si="33"/>
        <v>0</v>
      </c>
    </row>
    <row r="337" spans="1:21">
      <c r="A337" s="56"/>
      <c r="B337" s="3"/>
      <c r="C337" s="216"/>
      <c r="D337" s="102"/>
      <c r="E337" s="102"/>
      <c r="F337" s="103"/>
      <c r="G337" s="131"/>
      <c r="H337" s="2"/>
      <c r="I337" s="107">
        <f>IF(F337="",SUMIF(Accounts!$A$10:$A$84,C337,Accounts!$D$10:$D$84),0)</f>
        <v>0</v>
      </c>
      <c r="J337" s="30">
        <f>IF(H337&lt;&gt;"",ROUND(H337*(1-F337-I337),2),IF(SETUP!$C$10&lt;&gt;"Y",0,IF(SUMIF(Accounts!A$10:A$84,C337,Accounts!Q$10:Q$84)=1,0,ROUND((D337-E337)*(1-F337-I337)/SETUP!$C$13,2))))</f>
        <v>0</v>
      </c>
      <c r="K337" s="14" t="str">
        <f>IF(SUM(C337:H337)=0,"",IF(T337=0,LOOKUP(C337,Accounts!$A$10:$A$84,Accounts!$B$10:$B$84),"Error!  Invalid Account Number"))</f>
        <v/>
      </c>
      <c r="L337" s="30">
        <f t="shared" si="32"/>
        <v>0</v>
      </c>
      <c r="M337" s="152">
        <f t="shared" si="35"/>
        <v>0</v>
      </c>
      <c r="N337" s="43"/>
      <c r="O337" s="92"/>
      <c r="P337" s="150"/>
      <c r="Q337" s="156">
        <f t="shared" si="37"/>
        <v>0</v>
      </c>
      <c r="R337" s="161">
        <f t="shared" si="34"/>
        <v>0</v>
      </c>
      <c r="S337" s="15">
        <f>SUMIF(Accounts!A$10:A$84,C337,Accounts!A$10:A$84)</f>
        <v>0</v>
      </c>
      <c r="T337" s="15">
        <f t="shared" si="36"/>
        <v>0</v>
      </c>
      <c r="U337" s="15">
        <f t="shared" si="33"/>
        <v>0</v>
      </c>
    </row>
    <row r="338" spans="1:21">
      <c r="A338" s="56"/>
      <c r="B338" s="3"/>
      <c r="C338" s="216"/>
      <c r="D338" s="102"/>
      <c r="E338" s="102"/>
      <c r="F338" s="103"/>
      <c r="G338" s="131"/>
      <c r="H338" s="2"/>
      <c r="I338" s="107">
        <f>IF(F338="",SUMIF(Accounts!$A$10:$A$84,C338,Accounts!$D$10:$D$84),0)</f>
        <v>0</v>
      </c>
      <c r="J338" s="30">
        <f>IF(H338&lt;&gt;"",ROUND(H338*(1-F338-I338),2),IF(SETUP!$C$10&lt;&gt;"Y",0,IF(SUMIF(Accounts!A$10:A$84,C338,Accounts!Q$10:Q$84)=1,0,ROUND((D338-E338)*(1-F338-I338)/SETUP!$C$13,2))))</f>
        <v>0</v>
      </c>
      <c r="K338" s="14" t="str">
        <f>IF(SUM(C338:H338)=0,"",IF(T338=0,LOOKUP(C338,Accounts!$A$10:$A$84,Accounts!$B$10:$B$84),"Error!  Invalid Account Number"))</f>
        <v/>
      </c>
      <c r="L338" s="30">
        <f t="shared" si="32"/>
        <v>0</v>
      </c>
      <c r="M338" s="152">
        <f t="shared" si="35"/>
        <v>0</v>
      </c>
      <c r="N338" s="43"/>
      <c r="O338" s="92"/>
      <c r="P338" s="150"/>
      <c r="Q338" s="156">
        <f t="shared" si="37"/>
        <v>0</v>
      </c>
      <c r="R338" s="161">
        <f t="shared" si="34"/>
        <v>0</v>
      </c>
      <c r="S338" s="15">
        <f>SUMIF(Accounts!A$10:A$84,C338,Accounts!A$10:A$84)</f>
        <v>0</v>
      </c>
      <c r="T338" s="15">
        <f t="shared" si="36"/>
        <v>0</v>
      </c>
      <c r="U338" s="15">
        <f t="shared" si="33"/>
        <v>0</v>
      </c>
    </row>
    <row r="339" spans="1:21">
      <c r="A339" s="56"/>
      <c r="B339" s="3"/>
      <c r="C339" s="216"/>
      <c r="D339" s="102"/>
      <c r="E339" s="102"/>
      <c r="F339" s="103"/>
      <c r="G339" s="131"/>
      <c r="H339" s="2"/>
      <c r="I339" s="107">
        <f>IF(F339="",SUMIF(Accounts!$A$10:$A$84,C339,Accounts!$D$10:$D$84),0)</f>
        <v>0</v>
      </c>
      <c r="J339" s="30">
        <f>IF(H339&lt;&gt;"",ROUND(H339*(1-F339-I339),2),IF(SETUP!$C$10&lt;&gt;"Y",0,IF(SUMIF(Accounts!A$10:A$84,C339,Accounts!Q$10:Q$84)=1,0,ROUND((D339-E339)*(1-F339-I339)/SETUP!$C$13,2))))</f>
        <v>0</v>
      </c>
      <c r="K339" s="14" t="str">
        <f>IF(SUM(C339:H339)=0,"",IF(T339=0,LOOKUP(C339,Accounts!$A$10:$A$84,Accounts!$B$10:$B$84),"Error!  Invalid Account Number"))</f>
        <v/>
      </c>
      <c r="L339" s="30">
        <f t="shared" si="32"/>
        <v>0</v>
      </c>
      <c r="M339" s="152">
        <f t="shared" si="35"/>
        <v>0</v>
      </c>
      <c r="N339" s="43"/>
      <c r="O339" s="92"/>
      <c r="P339" s="150"/>
      <c r="Q339" s="156">
        <f t="shared" si="37"/>
        <v>0</v>
      </c>
      <c r="R339" s="161">
        <f t="shared" si="34"/>
        <v>0</v>
      </c>
      <c r="S339" s="15">
        <f>SUMIF(Accounts!A$10:A$84,C339,Accounts!A$10:A$84)</f>
        <v>0</v>
      </c>
      <c r="T339" s="15">
        <f t="shared" si="36"/>
        <v>0</v>
      </c>
      <c r="U339" s="15">
        <f t="shared" si="33"/>
        <v>0</v>
      </c>
    </row>
    <row r="340" spans="1:21">
      <c r="A340" s="56"/>
      <c r="B340" s="3"/>
      <c r="C340" s="216"/>
      <c r="D340" s="102"/>
      <c r="E340" s="102"/>
      <c r="F340" s="103"/>
      <c r="G340" s="131"/>
      <c r="H340" s="2"/>
      <c r="I340" s="107">
        <f>IF(F340="",SUMIF(Accounts!$A$10:$A$84,C340,Accounts!$D$10:$D$84),0)</f>
        <v>0</v>
      </c>
      <c r="J340" s="30">
        <f>IF(H340&lt;&gt;"",ROUND(H340*(1-F340-I340),2),IF(SETUP!$C$10&lt;&gt;"Y",0,IF(SUMIF(Accounts!A$10:A$84,C340,Accounts!Q$10:Q$84)=1,0,ROUND((D340-E340)*(1-F340-I340)/SETUP!$C$13,2))))</f>
        <v>0</v>
      </c>
      <c r="K340" s="14" t="str">
        <f>IF(SUM(C340:H340)=0,"",IF(T340=0,LOOKUP(C340,Accounts!$A$10:$A$84,Accounts!$B$10:$B$84),"Error!  Invalid Account Number"))</f>
        <v/>
      </c>
      <c r="L340" s="30">
        <f t="shared" si="32"/>
        <v>0</v>
      </c>
      <c r="M340" s="152">
        <f t="shared" si="35"/>
        <v>0</v>
      </c>
      <c r="N340" s="43"/>
      <c r="O340" s="92"/>
      <c r="P340" s="150"/>
      <c r="Q340" s="156">
        <f t="shared" si="37"/>
        <v>0</v>
      </c>
      <c r="R340" s="161">
        <f t="shared" si="34"/>
        <v>0</v>
      </c>
      <c r="S340" s="15">
        <f>SUMIF(Accounts!A$10:A$84,C340,Accounts!A$10:A$84)</f>
        <v>0</v>
      </c>
      <c r="T340" s="15">
        <f t="shared" si="36"/>
        <v>0</v>
      </c>
      <c r="U340" s="15">
        <f t="shared" si="33"/>
        <v>0</v>
      </c>
    </row>
    <row r="341" spans="1:21">
      <c r="A341" s="56"/>
      <c r="B341" s="3"/>
      <c r="C341" s="216"/>
      <c r="D341" s="102"/>
      <c r="E341" s="102"/>
      <c r="F341" s="103"/>
      <c r="G341" s="131"/>
      <c r="H341" s="2"/>
      <c r="I341" s="107">
        <f>IF(F341="",SUMIF(Accounts!$A$10:$A$84,C341,Accounts!$D$10:$D$84),0)</f>
        <v>0</v>
      </c>
      <c r="J341" s="30">
        <f>IF(H341&lt;&gt;"",ROUND(H341*(1-F341-I341),2),IF(SETUP!$C$10&lt;&gt;"Y",0,IF(SUMIF(Accounts!A$10:A$84,C341,Accounts!Q$10:Q$84)=1,0,ROUND((D341-E341)*(1-F341-I341)/SETUP!$C$13,2))))</f>
        <v>0</v>
      </c>
      <c r="K341" s="14" t="str">
        <f>IF(SUM(C341:H341)=0,"",IF(T341=0,LOOKUP(C341,Accounts!$A$10:$A$84,Accounts!$B$10:$B$84),"Error!  Invalid Account Number"))</f>
        <v/>
      </c>
      <c r="L341" s="30">
        <f t="shared" si="32"/>
        <v>0</v>
      </c>
      <c r="M341" s="152">
        <f t="shared" si="35"/>
        <v>0</v>
      </c>
      <c r="N341" s="43"/>
      <c r="O341" s="92"/>
      <c r="P341" s="150"/>
      <c r="Q341" s="156">
        <f t="shared" si="37"/>
        <v>0</v>
      </c>
      <c r="R341" s="161">
        <f t="shared" si="34"/>
        <v>0</v>
      </c>
      <c r="S341" s="15">
        <f>SUMIF(Accounts!A$10:A$84,C341,Accounts!A$10:A$84)</f>
        <v>0</v>
      </c>
      <c r="T341" s="15">
        <f t="shared" si="36"/>
        <v>0</v>
      </c>
      <c r="U341" s="15">
        <f t="shared" si="33"/>
        <v>0</v>
      </c>
    </row>
    <row r="342" spans="1:21">
      <c r="A342" s="56"/>
      <c r="B342" s="3"/>
      <c r="C342" s="216"/>
      <c r="D342" s="102"/>
      <c r="E342" s="102"/>
      <c r="F342" s="103"/>
      <c r="G342" s="131"/>
      <c r="H342" s="2"/>
      <c r="I342" s="107">
        <f>IF(F342="",SUMIF(Accounts!$A$10:$A$84,C342,Accounts!$D$10:$D$84),0)</f>
        <v>0</v>
      </c>
      <c r="J342" s="30">
        <f>IF(H342&lt;&gt;"",ROUND(H342*(1-F342-I342),2),IF(SETUP!$C$10&lt;&gt;"Y",0,IF(SUMIF(Accounts!A$10:A$84,C342,Accounts!Q$10:Q$84)=1,0,ROUND((D342-E342)*(1-F342-I342)/SETUP!$C$13,2))))</f>
        <v>0</v>
      </c>
      <c r="K342" s="14" t="str">
        <f>IF(SUM(C342:H342)=0,"",IF(T342=0,LOOKUP(C342,Accounts!$A$10:$A$84,Accounts!$B$10:$B$84),"Error!  Invalid Account Number"))</f>
        <v/>
      </c>
      <c r="L342" s="30">
        <f t="shared" si="32"/>
        <v>0</v>
      </c>
      <c r="M342" s="152">
        <f t="shared" si="35"/>
        <v>0</v>
      </c>
      <c r="N342" s="43"/>
      <c r="O342" s="92"/>
      <c r="P342" s="150"/>
      <c r="Q342" s="156">
        <f t="shared" si="37"/>
        <v>0</v>
      </c>
      <c r="R342" s="161">
        <f t="shared" si="34"/>
        <v>0</v>
      </c>
      <c r="S342" s="15">
        <f>SUMIF(Accounts!A$10:A$84,C342,Accounts!A$10:A$84)</f>
        <v>0</v>
      </c>
      <c r="T342" s="15">
        <f t="shared" si="36"/>
        <v>0</v>
      </c>
      <c r="U342" s="15">
        <f t="shared" si="33"/>
        <v>0</v>
      </c>
    </row>
    <row r="343" spans="1:21">
      <c r="A343" s="56"/>
      <c r="B343" s="3"/>
      <c r="C343" s="216"/>
      <c r="D343" s="102"/>
      <c r="E343" s="102"/>
      <c r="F343" s="103"/>
      <c r="G343" s="131"/>
      <c r="H343" s="2"/>
      <c r="I343" s="107">
        <f>IF(F343="",SUMIF(Accounts!$A$10:$A$84,C343,Accounts!$D$10:$D$84),0)</f>
        <v>0</v>
      </c>
      <c r="J343" s="30">
        <f>IF(H343&lt;&gt;"",ROUND(H343*(1-F343-I343),2),IF(SETUP!$C$10&lt;&gt;"Y",0,IF(SUMIF(Accounts!A$10:A$84,C343,Accounts!Q$10:Q$84)=1,0,ROUND((D343-E343)*(1-F343-I343)/SETUP!$C$13,2))))</f>
        <v>0</v>
      </c>
      <c r="K343" s="14" t="str">
        <f>IF(SUM(C343:H343)=0,"",IF(T343=0,LOOKUP(C343,Accounts!$A$10:$A$84,Accounts!$B$10:$B$84),"Error!  Invalid Account Number"))</f>
        <v/>
      </c>
      <c r="L343" s="30">
        <f t="shared" si="32"/>
        <v>0</v>
      </c>
      <c r="M343" s="152">
        <f t="shared" si="35"/>
        <v>0</v>
      </c>
      <c r="N343" s="43"/>
      <c r="O343" s="92"/>
      <c r="P343" s="150"/>
      <c r="Q343" s="156">
        <f t="shared" si="37"/>
        <v>0</v>
      </c>
      <c r="R343" s="161">
        <f t="shared" si="34"/>
        <v>0</v>
      </c>
      <c r="S343" s="15">
        <f>SUMIF(Accounts!A$10:A$84,C343,Accounts!A$10:A$84)</f>
        <v>0</v>
      </c>
      <c r="T343" s="15">
        <f t="shared" si="36"/>
        <v>0</v>
      </c>
      <c r="U343" s="15">
        <f t="shared" si="33"/>
        <v>0</v>
      </c>
    </row>
    <row r="344" spans="1:21">
      <c r="A344" s="56"/>
      <c r="B344" s="3"/>
      <c r="C344" s="216"/>
      <c r="D344" s="102"/>
      <c r="E344" s="102"/>
      <c r="F344" s="103"/>
      <c r="G344" s="131"/>
      <c r="H344" s="2"/>
      <c r="I344" s="107">
        <f>IF(F344="",SUMIF(Accounts!$A$10:$A$84,C344,Accounts!$D$10:$D$84),0)</f>
        <v>0</v>
      </c>
      <c r="J344" s="30">
        <f>IF(H344&lt;&gt;"",ROUND(H344*(1-F344-I344),2),IF(SETUP!$C$10&lt;&gt;"Y",0,IF(SUMIF(Accounts!A$10:A$84,C344,Accounts!Q$10:Q$84)=1,0,ROUND((D344-E344)*(1-F344-I344)/SETUP!$C$13,2))))</f>
        <v>0</v>
      </c>
      <c r="K344" s="14" t="str">
        <f>IF(SUM(C344:H344)=0,"",IF(T344=0,LOOKUP(C344,Accounts!$A$10:$A$84,Accounts!$B$10:$B$84),"Error!  Invalid Account Number"))</f>
        <v/>
      </c>
      <c r="L344" s="30">
        <f t="shared" si="32"/>
        <v>0</v>
      </c>
      <c r="M344" s="152">
        <f t="shared" si="35"/>
        <v>0</v>
      </c>
      <c r="N344" s="43"/>
      <c r="O344" s="92"/>
      <c r="P344" s="150"/>
      <c r="Q344" s="156">
        <f t="shared" si="37"/>
        <v>0</v>
      </c>
      <c r="R344" s="161">
        <f t="shared" si="34"/>
        <v>0</v>
      </c>
      <c r="S344" s="15">
        <f>SUMIF(Accounts!A$10:A$84,C344,Accounts!A$10:A$84)</f>
        <v>0</v>
      </c>
      <c r="T344" s="15">
        <f t="shared" si="36"/>
        <v>0</v>
      </c>
      <c r="U344" s="15">
        <f t="shared" si="33"/>
        <v>0</v>
      </c>
    </row>
    <row r="345" spans="1:21">
      <c r="A345" s="56"/>
      <c r="B345" s="3"/>
      <c r="C345" s="216"/>
      <c r="D345" s="102"/>
      <c r="E345" s="102"/>
      <c r="F345" s="103"/>
      <c r="G345" s="131"/>
      <c r="H345" s="2"/>
      <c r="I345" s="107">
        <f>IF(F345="",SUMIF(Accounts!$A$10:$A$84,C345,Accounts!$D$10:$D$84),0)</f>
        <v>0</v>
      </c>
      <c r="J345" s="30">
        <f>IF(H345&lt;&gt;"",ROUND(H345*(1-F345-I345),2),IF(SETUP!$C$10&lt;&gt;"Y",0,IF(SUMIF(Accounts!A$10:A$84,C345,Accounts!Q$10:Q$84)=1,0,ROUND((D345-E345)*(1-F345-I345)/SETUP!$C$13,2))))</f>
        <v>0</v>
      </c>
      <c r="K345" s="14" t="str">
        <f>IF(SUM(C345:H345)=0,"",IF(T345=0,LOOKUP(C345,Accounts!$A$10:$A$84,Accounts!$B$10:$B$84),"Error!  Invalid Account Number"))</f>
        <v/>
      </c>
      <c r="L345" s="30">
        <f t="shared" si="32"/>
        <v>0</v>
      </c>
      <c r="M345" s="152">
        <f t="shared" si="35"/>
        <v>0</v>
      </c>
      <c r="N345" s="43"/>
      <c r="O345" s="92"/>
      <c r="P345" s="150"/>
      <c r="Q345" s="156">
        <f t="shared" si="37"/>
        <v>0</v>
      </c>
      <c r="R345" s="161">
        <f t="shared" si="34"/>
        <v>0</v>
      </c>
      <c r="S345" s="15">
        <f>SUMIF(Accounts!A$10:A$84,C345,Accounts!A$10:A$84)</f>
        <v>0</v>
      </c>
      <c r="T345" s="15">
        <f t="shared" si="36"/>
        <v>0</v>
      </c>
      <c r="U345" s="15">
        <f t="shared" si="33"/>
        <v>0</v>
      </c>
    </row>
    <row r="346" spans="1:21">
      <c r="A346" s="56"/>
      <c r="B346" s="3"/>
      <c r="C346" s="216"/>
      <c r="D346" s="102"/>
      <c r="E346" s="102"/>
      <c r="F346" s="103"/>
      <c r="G346" s="131"/>
      <c r="H346" s="2"/>
      <c r="I346" s="107">
        <f>IF(F346="",SUMIF(Accounts!$A$10:$A$84,C346,Accounts!$D$10:$D$84),0)</f>
        <v>0</v>
      </c>
      <c r="J346" s="30">
        <f>IF(H346&lt;&gt;"",ROUND(H346*(1-F346-I346),2),IF(SETUP!$C$10&lt;&gt;"Y",0,IF(SUMIF(Accounts!A$10:A$84,C346,Accounts!Q$10:Q$84)=1,0,ROUND((D346-E346)*(1-F346-I346)/SETUP!$C$13,2))))</f>
        <v>0</v>
      </c>
      <c r="K346" s="14" t="str">
        <f>IF(SUM(C346:H346)=0,"",IF(T346=0,LOOKUP(C346,Accounts!$A$10:$A$84,Accounts!$B$10:$B$84),"Error!  Invalid Account Number"))</f>
        <v/>
      </c>
      <c r="L346" s="30">
        <f t="shared" si="32"/>
        <v>0</v>
      </c>
      <c r="M346" s="152">
        <f t="shared" si="35"/>
        <v>0</v>
      </c>
      <c r="N346" s="43"/>
      <c r="O346" s="92"/>
      <c r="P346" s="150"/>
      <c r="Q346" s="156">
        <f t="shared" si="37"/>
        <v>0</v>
      </c>
      <c r="R346" s="161">
        <f t="shared" si="34"/>
        <v>0</v>
      </c>
      <c r="S346" s="15">
        <f>SUMIF(Accounts!A$10:A$84,C346,Accounts!A$10:A$84)</f>
        <v>0</v>
      </c>
      <c r="T346" s="15">
        <f t="shared" si="36"/>
        <v>0</v>
      </c>
      <c r="U346" s="15">
        <f t="shared" si="33"/>
        <v>0</v>
      </c>
    </row>
    <row r="347" spans="1:21">
      <c r="A347" s="56"/>
      <c r="B347" s="3"/>
      <c r="C347" s="216"/>
      <c r="D347" s="102"/>
      <c r="E347" s="102"/>
      <c r="F347" s="103"/>
      <c r="G347" s="131"/>
      <c r="H347" s="2"/>
      <c r="I347" s="107">
        <f>IF(F347="",SUMIF(Accounts!$A$10:$A$84,C347,Accounts!$D$10:$D$84),0)</f>
        <v>0</v>
      </c>
      <c r="J347" s="30">
        <f>IF(H347&lt;&gt;"",ROUND(H347*(1-F347-I347),2),IF(SETUP!$C$10&lt;&gt;"Y",0,IF(SUMIF(Accounts!A$10:A$84,C347,Accounts!Q$10:Q$84)=1,0,ROUND((D347-E347)*(1-F347-I347)/SETUP!$C$13,2))))</f>
        <v>0</v>
      </c>
      <c r="K347" s="14" t="str">
        <f>IF(SUM(C347:H347)=0,"",IF(T347=0,LOOKUP(C347,Accounts!$A$10:$A$84,Accounts!$B$10:$B$84),"Error!  Invalid Account Number"))</f>
        <v/>
      </c>
      <c r="L347" s="30">
        <f t="shared" si="32"/>
        <v>0</v>
      </c>
      <c r="M347" s="152">
        <f t="shared" si="35"/>
        <v>0</v>
      </c>
      <c r="N347" s="43"/>
      <c r="O347" s="92"/>
      <c r="P347" s="150"/>
      <c r="Q347" s="156">
        <f t="shared" si="37"/>
        <v>0</v>
      </c>
      <c r="R347" s="161">
        <f t="shared" si="34"/>
        <v>0</v>
      </c>
      <c r="S347" s="15">
        <f>SUMIF(Accounts!A$10:A$84,C347,Accounts!A$10:A$84)</f>
        <v>0</v>
      </c>
      <c r="T347" s="15">
        <f t="shared" si="36"/>
        <v>0</v>
      </c>
      <c r="U347" s="15">
        <f t="shared" si="33"/>
        <v>0</v>
      </c>
    </row>
    <row r="348" spans="1:21">
      <c r="A348" s="56"/>
      <c r="B348" s="3"/>
      <c r="C348" s="216"/>
      <c r="D348" s="102"/>
      <c r="E348" s="102"/>
      <c r="F348" s="103"/>
      <c r="G348" s="131"/>
      <c r="H348" s="2"/>
      <c r="I348" s="107">
        <f>IF(F348="",SUMIF(Accounts!$A$10:$A$84,C348,Accounts!$D$10:$D$84),0)</f>
        <v>0</v>
      </c>
      <c r="J348" s="30">
        <f>IF(H348&lt;&gt;"",ROUND(H348*(1-F348-I348),2),IF(SETUP!$C$10&lt;&gt;"Y",0,IF(SUMIF(Accounts!A$10:A$84,C348,Accounts!Q$10:Q$84)=1,0,ROUND((D348-E348)*(1-F348-I348)/SETUP!$C$13,2))))</f>
        <v>0</v>
      </c>
      <c r="K348" s="14" t="str">
        <f>IF(SUM(C348:H348)=0,"",IF(T348=0,LOOKUP(C348,Accounts!$A$10:$A$84,Accounts!$B$10:$B$84),"Error!  Invalid Account Number"))</f>
        <v/>
      </c>
      <c r="L348" s="30">
        <f t="shared" si="32"/>
        <v>0</v>
      </c>
      <c r="M348" s="152">
        <f t="shared" si="35"/>
        <v>0</v>
      </c>
      <c r="N348" s="43"/>
      <c r="O348" s="92"/>
      <c r="P348" s="150"/>
      <c r="Q348" s="156">
        <f t="shared" si="37"/>
        <v>0</v>
      </c>
      <c r="R348" s="161">
        <f t="shared" si="34"/>
        <v>0</v>
      </c>
      <c r="S348" s="15">
        <f>SUMIF(Accounts!A$10:A$84,C348,Accounts!A$10:A$84)</f>
        <v>0</v>
      </c>
      <c r="T348" s="15">
        <f t="shared" si="36"/>
        <v>0</v>
      </c>
      <c r="U348" s="15">
        <f t="shared" si="33"/>
        <v>0</v>
      </c>
    </row>
    <row r="349" spans="1:21">
      <c r="A349" s="56"/>
      <c r="B349" s="3"/>
      <c r="C349" s="216"/>
      <c r="D349" s="102"/>
      <c r="E349" s="102"/>
      <c r="F349" s="103"/>
      <c r="G349" s="131"/>
      <c r="H349" s="2"/>
      <c r="I349" s="107">
        <f>IF(F349="",SUMIF(Accounts!$A$10:$A$84,C349,Accounts!$D$10:$D$84),0)</f>
        <v>0</v>
      </c>
      <c r="J349" s="30">
        <f>IF(H349&lt;&gt;"",ROUND(H349*(1-F349-I349),2),IF(SETUP!$C$10&lt;&gt;"Y",0,IF(SUMIF(Accounts!A$10:A$84,C349,Accounts!Q$10:Q$84)=1,0,ROUND((D349-E349)*(1-F349-I349)/SETUP!$C$13,2))))</f>
        <v>0</v>
      </c>
      <c r="K349" s="14" t="str">
        <f>IF(SUM(C349:H349)=0,"",IF(T349=0,LOOKUP(C349,Accounts!$A$10:$A$84,Accounts!$B$10:$B$84),"Error!  Invalid Account Number"))</f>
        <v/>
      </c>
      <c r="L349" s="30">
        <f t="shared" si="32"/>
        <v>0</v>
      </c>
      <c r="M349" s="152">
        <f t="shared" si="35"/>
        <v>0</v>
      </c>
      <c r="N349" s="43"/>
      <c r="O349" s="92"/>
      <c r="P349" s="150"/>
      <c r="Q349" s="156">
        <f t="shared" si="37"/>
        <v>0</v>
      </c>
      <c r="R349" s="161">
        <f t="shared" si="34"/>
        <v>0</v>
      </c>
      <c r="S349" s="15">
        <f>SUMIF(Accounts!A$10:A$84,C349,Accounts!A$10:A$84)</f>
        <v>0</v>
      </c>
      <c r="T349" s="15">
        <f t="shared" si="36"/>
        <v>0</v>
      </c>
      <c r="U349" s="15">
        <f t="shared" si="33"/>
        <v>0</v>
      </c>
    </row>
    <row r="350" spans="1:21">
      <c r="A350" s="56"/>
      <c r="B350" s="3"/>
      <c r="C350" s="216"/>
      <c r="D350" s="102"/>
      <c r="E350" s="102"/>
      <c r="F350" s="103"/>
      <c r="G350" s="131"/>
      <c r="H350" s="2"/>
      <c r="I350" s="107">
        <f>IF(F350="",SUMIF(Accounts!$A$10:$A$84,C350,Accounts!$D$10:$D$84),0)</f>
        <v>0</v>
      </c>
      <c r="J350" s="30">
        <f>IF(H350&lt;&gt;"",ROUND(H350*(1-F350-I350),2),IF(SETUP!$C$10&lt;&gt;"Y",0,IF(SUMIF(Accounts!A$10:A$84,C350,Accounts!Q$10:Q$84)=1,0,ROUND((D350-E350)*(1-F350-I350)/SETUP!$C$13,2))))</f>
        <v>0</v>
      </c>
      <c r="K350" s="14" t="str">
        <f>IF(SUM(C350:H350)=0,"",IF(T350=0,LOOKUP(C350,Accounts!$A$10:$A$84,Accounts!$B$10:$B$84),"Error!  Invalid Account Number"))</f>
        <v/>
      </c>
      <c r="L350" s="30">
        <f t="shared" si="32"/>
        <v>0</v>
      </c>
      <c r="M350" s="152">
        <f t="shared" si="35"/>
        <v>0</v>
      </c>
      <c r="N350" s="43"/>
      <c r="O350" s="92"/>
      <c r="P350" s="150"/>
      <c r="Q350" s="156">
        <f t="shared" si="37"/>
        <v>0</v>
      </c>
      <c r="R350" s="161">
        <f t="shared" si="34"/>
        <v>0</v>
      </c>
      <c r="S350" s="15">
        <f>SUMIF(Accounts!A$10:A$84,C350,Accounts!A$10:A$84)</f>
        <v>0</v>
      </c>
      <c r="T350" s="15">
        <f t="shared" si="36"/>
        <v>0</v>
      </c>
      <c r="U350" s="15">
        <f t="shared" si="33"/>
        <v>0</v>
      </c>
    </row>
    <row r="351" spans="1:21">
      <c r="A351" s="56"/>
      <c r="B351" s="3"/>
      <c r="C351" s="216"/>
      <c r="D351" s="102"/>
      <c r="E351" s="102"/>
      <c r="F351" s="103"/>
      <c r="G351" s="131"/>
      <c r="H351" s="2"/>
      <c r="I351" s="107">
        <f>IF(F351="",SUMIF(Accounts!$A$10:$A$84,C351,Accounts!$D$10:$D$84),0)</f>
        <v>0</v>
      </c>
      <c r="J351" s="30">
        <f>IF(H351&lt;&gt;"",ROUND(H351*(1-F351-I351),2),IF(SETUP!$C$10&lt;&gt;"Y",0,IF(SUMIF(Accounts!A$10:A$84,C351,Accounts!Q$10:Q$84)=1,0,ROUND((D351-E351)*(1-F351-I351)/SETUP!$C$13,2))))</f>
        <v>0</v>
      </c>
      <c r="K351" s="14" t="str">
        <f>IF(SUM(C351:H351)=0,"",IF(T351=0,LOOKUP(C351,Accounts!$A$10:$A$84,Accounts!$B$10:$B$84),"Error!  Invalid Account Number"))</f>
        <v/>
      </c>
      <c r="L351" s="30">
        <f t="shared" si="32"/>
        <v>0</v>
      </c>
      <c r="M351" s="152">
        <f t="shared" si="35"/>
        <v>0</v>
      </c>
      <c r="N351" s="43"/>
      <c r="O351" s="92"/>
      <c r="P351" s="150"/>
      <c r="Q351" s="156">
        <f t="shared" si="37"/>
        <v>0</v>
      </c>
      <c r="R351" s="161">
        <f t="shared" si="34"/>
        <v>0</v>
      </c>
      <c r="S351" s="15">
        <f>SUMIF(Accounts!A$10:A$84,C351,Accounts!A$10:A$84)</f>
        <v>0</v>
      </c>
      <c r="T351" s="15">
        <f t="shared" si="36"/>
        <v>0</v>
      </c>
      <c r="U351" s="15">
        <f t="shared" si="33"/>
        <v>0</v>
      </c>
    </row>
    <row r="352" spans="1:21">
      <c r="A352" s="56"/>
      <c r="B352" s="3"/>
      <c r="C352" s="216"/>
      <c r="D352" s="102"/>
      <c r="E352" s="102"/>
      <c r="F352" s="103"/>
      <c r="G352" s="131"/>
      <c r="H352" s="2"/>
      <c r="I352" s="107">
        <f>IF(F352="",SUMIF(Accounts!$A$10:$A$84,C352,Accounts!$D$10:$D$84),0)</f>
        <v>0</v>
      </c>
      <c r="J352" s="30">
        <f>IF(H352&lt;&gt;"",ROUND(H352*(1-F352-I352),2),IF(SETUP!$C$10&lt;&gt;"Y",0,IF(SUMIF(Accounts!A$10:A$84,C352,Accounts!Q$10:Q$84)=1,0,ROUND((D352-E352)*(1-F352-I352)/SETUP!$C$13,2))))</f>
        <v>0</v>
      </c>
      <c r="K352" s="14" t="str">
        <f>IF(SUM(C352:H352)=0,"",IF(T352=0,LOOKUP(C352,Accounts!$A$10:$A$84,Accounts!$B$10:$B$84),"Error!  Invalid Account Number"))</f>
        <v/>
      </c>
      <c r="L352" s="30">
        <f t="shared" si="32"/>
        <v>0</v>
      </c>
      <c r="M352" s="152">
        <f t="shared" si="35"/>
        <v>0</v>
      </c>
      <c r="N352" s="43"/>
      <c r="O352" s="92"/>
      <c r="P352" s="150"/>
      <c r="Q352" s="156">
        <f t="shared" si="37"/>
        <v>0</v>
      </c>
      <c r="R352" s="161">
        <f t="shared" si="34"/>
        <v>0</v>
      </c>
      <c r="S352" s="15">
        <f>SUMIF(Accounts!A$10:A$84,C352,Accounts!A$10:A$84)</f>
        <v>0</v>
      </c>
      <c r="T352" s="15">
        <f t="shared" si="36"/>
        <v>0</v>
      </c>
      <c r="U352" s="15">
        <f t="shared" si="33"/>
        <v>0</v>
      </c>
    </row>
    <row r="353" spans="1:21">
      <c r="A353" s="56"/>
      <c r="B353" s="3"/>
      <c r="C353" s="216"/>
      <c r="D353" s="102"/>
      <c r="E353" s="102"/>
      <c r="F353" s="103"/>
      <c r="G353" s="131"/>
      <c r="H353" s="2"/>
      <c r="I353" s="107">
        <f>IF(F353="",SUMIF(Accounts!$A$10:$A$84,C353,Accounts!$D$10:$D$84),0)</f>
        <v>0</v>
      </c>
      <c r="J353" s="30">
        <f>IF(H353&lt;&gt;"",ROUND(H353*(1-F353-I353),2),IF(SETUP!$C$10&lt;&gt;"Y",0,IF(SUMIF(Accounts!A$10:A$84,C353,Accounts!Q$10:Q$84)=1,0,ROUND((D353-E353)*(1-F353-I353)/SETUP!$C$13,2))))</f>
        <v>0</v>
      </c>
      <c r="K353" s="14" t="str">
        <f>IF(SUM(C353:H353)=0,"",IF(T353=0,LOOKUP(C353,Accounts!$A$10:$A$84,Accounts!$B$10:$B$84),"Error!  Invalid Account Number"))</f>
        <v/>
      </c>
      <c r="L353" s="30">
        <f t="shared" si="32"/>
        <v>0</v>
      </c>
      <c r="M353" s="152">
        <f t="shared" si="35"/>
        <v>0</v>
      </c>
      <c r="N353" s="43"/>
      <c r="O353" s="92"/>
      <c r="P353" s="150"/>
      <c r="Q353" s="156">
        <f t="shared" si="37"/>
        <v>0</v>
      </c>
      <c r="R353" s="161">
        <f t="shared" si="34"/>
        <v>0</v>
      </c>
      <c r="S353" s="15">
        <f>SUMIF(Accounts!A$10:A$84,C353,Accounts!A$10:A$84)</f>
        <v>0</v>
      </c>
      <c r="T353" s="15">
        <f t="shared" si="36"/>
        <v>0</v>
      </c>
      <c r="U353" s="15">
        <f t="shared" si="33"/>
        <v>0</v>
      </c>
    </row>
    <row r="354" spans="1:21">
      <c r="A354" s="56"/>
      <c r="B354" s="3"/>
      <c r="C354" s="216"/>
      <c r="D354" s="102"/>
      <c r="E354" s="102"/>
      <c r="F354" s="103"/>
      <c r="G354" s="131"/>
      <c r="H354" s="2"/>
      <c r="I354" s="107">
        <f>IF(F354="",SUMIF(Accounts!$A$10:$A$84,C354,Accounts!$D$10:$D$84),0)</f>
        <v>0</v>
      </c>
      <c r="J354" s="30">
        <f>IF(H354&lt;&gt;"",ROUND(H354*(1-F354-I354),2),IF(SETUP!$C$10&lt;&gt;"Y",0,IF(SUMIF(Accounts!A$10:A$84,C354,Accounts!Q$10:Q$84)=1,0,ROUND((D354-E354)*(1-F354-I354)/SETUP!$C$13,2))))</f>
        <v>0</v>
      </c>
      <c r="K354" s="14" t="str">
        <f>IF(SUM(C354:H354)=0,"",IF(T354=0,LOOKUP(C354,Accounts!$A$10:$A$84,Accounts!$B$10:$B$84),"Error!  Invalid Account Number"))</f>
        <v/>
      </c>
      <c r="L354" s="30">
        <f t="shared" si="32"/>
        <v>0</v>
      </c>
      <c r="M354" s="152">
        <f t="shared" si="35"/>
        <v>0</v>
      </c>
      <c r="N354" s="43"/>
      <c r="O354" s="92"/>
      <c r="P354" s="150"/>
      <c r="Q354" s="156">
        <f t="shared" si="37"/>
        <v>0</v>
      </c>
      <c r="R354" s="161">
        <f t="shared" si="34"/>
        <v>0</v>
      </c>
      <c r="S354" s="15">
        <f>SUMIF(Accounts!A$10:A$84,C354,Accounts!A$10:A$84)</f>
        <v>0</v>
      </c>
      <c r="T354" s="15">
        <f t="shared" si="36"/>
        <v>0</v>
      </c>
      <c r="U354" s="15">
        <f t="shared" si="33"/>
        <v>0</v>
      </c>
    </row>
    <row r="355" spans="1:21">
      <c r="A355" s="56"/>
      <c r="B355" s="3"/>
      <c r="C355" s="216"/>
      <c r="D355" s="102"/>
      <c r="E355" s="102"/>
      <c r="F355" s="103"/>
      <c r="G355" s="131"/>
      <c r="H355" s="2"/>
      <c r="I355" s="107">
        <f>IF(F355="",SUMIF(Accounts!$A$10:$A$84,C355,Accounts!$D$10:$D$84),0)</f>
        <v>0</v>
      </c>
      <c r="J355" s="30">
        <f>IF(H355&lt;&gt;"",ROUND(H355*(1-F355-I355),2),IF(SETUP!$C$10&lt;&gt;"Y",0,IF(SUMIF(Accounts!A$10:A$84,C355,Accounts!Q$10:Q$84)=1,0,ROUND((D355-E355)*(1-F355-I355)/SETUP!$C$13,2))))</f>
        <v>0</v>
      </c>
      <c r="K355" s="14" t="str">
        <f>IF(SUM(C355:H355)=0,"",IF(T355=0,LOOKUP(C355,Accounts!$A$10:$A$84,Accounts!$B$10:$B$84),"Error!  Invalid Account Number"))</f>
        <v/>
      </c>
      <c r="L355" s="30">
        <f t="shared" si="32"/>
        <v>0</v>
      </c>
      <c r="M355" s="152">
        <f t="shared" si="35"/>
        <v>0</v>
      </c>
      <c r="N355" s="43"/>
      <c r="O355" s="92"/>
      <c r="P355" s="150"/>
      <c r="Q355" s="156">
        <f t="shared" si="37"/>
        <v>0</v>
      </c>
      <c r="R355" s="161">
        <f t="shared" si="34"/>
        <v>0</v>
      </c>
      <c r="S355" s="15">
        <f>SUMIF(Accounts!A$10:A$84,C355,Accounts!A$10:A$84)</f>
        <v>0</v>
      </c>
      <c r="T355" s="15">
        <f t="shared" si="36"/>
        <v>0</v>
      </c>
      <c r="U355" s="15">
        <f t="shared" si="33"/>
        <v>0</v>
      </c>
    </row>
    <row r="356" spans="1:21">
      <c r="A356" s="56"/>
      <c r="B356" s="3"/>
      <c r="C356" s="216"/>
      <c r="D356" s="102"/>
      <c r="E356" s="102"/>
      <c r="F356" s="103"/>
      <c r="G356" s="131"/>
      <c r="H356" s="2"/>
      <c r="I356" s="107">
        <f>IF(F356="",SUMIF(Accounts!$A$10:$A$84,C356,Accounts!$D$10:$D$84),0)</f>
        <v>0</v>
      </c>
      <c r="J356" s="30">
        <f>IF(H356&lt;&gt;"",ROUND(H356*(1-F356-I356),2),IF(SETUP!$C$10&lt;&gt;"Y",0,IF(SUMIF(Accounts!A$10:A$84,C356,Accounts!Q$10:Q$84)=1,0,ROUND((D356-E356)*(1-F356-I356)/SETUP!$C$13,2))))</f>
        <v>0</v>
      </c>
      <c r="K356" s="14" t="str">
        <f>IF(SUM(C356:H356)=0,"",IF(T356=0,LOOKUP(C356,Accounts!$A$10:$A$84,Accounts!$B$10:$B$84),"Error!  Invalid Account Number"))</f>
        <v/>
      </c>
      <c r="L356" s="30">
        <f t="shared" si="32"/>
        <v>0</v>
      </c>
      <c r="M356" s="152">
        <f t="shared" si="35"/>
        <v>0</v>
      </c>
      <c r="N356" s="43"/>
      <c r="O356" s="92"/>
      <c r="P356" s="150"/>
      <c r="Q356" s="156">
        <f t="shared" si="37"/>
        <v>0</v>
      </c>
      <c r="R356" s="161">
        <f t="shared" si="34"/>
        <v>0</v>
      </c>
      <c r="S356" s="15">
        <f>SUMIF(Accounts!A$10:A$84,C356,Accounts!A$10:A$84)</f>
        <v>0</v>
      </c>
      <c r="T356" s="15">
        <f t="shared" si="36"/>
        <v>0</v>
      </c>
      <c r="U356" s="15">
        <f t="shared" si="33"/>
        <v>0</v>
      </c>
    </row>
    <row r="357" spans="1:21">
      <c r="A357" s="56"/>
      <c r="B357" s="3"/>
      <c r="C357" s="216"/>
      <c r="D357" s="102"/>
      <c r="E357" s="102"/>
      <c r="F357" s="103"/>
      <c r="G357" s="131"/>
      <c r="H357" s="2"/>
      <c r="I357" s="107">
        <f>IF(F357="",SUMIF(Accounts!$A$10:$A$84,C357,Accounts!$D$10:$D$84),0)</f>
        <v>0</v>
      </c>
      <c r="J357" s="30">
        <f>IF(H357&lt;&gt;"",ROUND(H357*(1-F357-I357),2),IF(SETUP!$C$10&lt;&gt;"Y",0,IF(SUMIF(Accounts!A$10:A$84,C357,Accounts!Q$10:Q$84)=1,0,ROUND((D357-E357)*(1-F357-I357)/SETUP!$C$13,2))))</f>
        <v>0</v>
      </c>
      <c r="K357" s="14" t="str">
        <f>IF(SUM(C357:H357)=0,"",IF(T357=0,LOOKUP(C357,Accounts!$A$10:$A$84,Accounts!$B$10:$B$84),"Error!  Invalid Account Number"))</f>
        <v/>
      </c>
      <c r="L357" s="30">
        <f t="shared" si="32"/>
        <v>0</v>
      </c>
      <c r="M357" s="152">
        <f t="shared" si="35"/>
        <v>0</v>
      </c>
      <c r="N357" s="43"/>
      <c r="O357" s="92"/>
      <c r="P357" s="150"/>
      <c r="Q357" s="156">
        <f t="shared" si="37"/>
        <v>0</v>
      </c>
      <c r="R357" s="161">
        <f t="shared" si="34"/>
        <v>0</v>
      </c>
      <c r="S357" s="15">
        <f>SUMIF(Accounts!A$10:A$84,C357,Accounts!A$10:A$84)</f>
        <v>0</v>
      </c>
      <c r="T357" s="15">
        <f t="shared" si="36"/>
        <v>0</v>
      </c>
      <c r="U357" s="15">
        <f t="shared" si="33"/>
        <v>0</v>
      </c>
    </row>
    <row r="358" spans="1:21">
      <c r="A358" s="56"/>
      <c r="B358" s="3"/>
      <c r="C358" s="216"/>
      <c r="D358" s="102"/>
      <c r="E358" s="102"/>
      <c r="F358" s="103"/>
      <c r="G358" s="131"/>
      <c r="H358" s="2"/>
      <c r="I358" s="107">
        <f>IF(F358="",SUMIF(Accounts!$A$10:$A$84,C358,Accounts!$D$10:$D$84),0)</f>
        <v>0</v>
      </c>
      <c r="J358" s="30">
        <f>IF(H358&lt;&gt;"",ROUND(H358*(1-F358-I358),2),IF(SETUP!$C$10&lt;&gt;"Y",0,IF(SUMIF(Accounts!A$10:A$84,C358,Accounts!Q$10:Q$84)=1,0,ROUND((D358-E358)*(1-F358-I358)/SETUP!$C$13,2))))</f>
        <v>0</v>
      </c>
      <c r="K358" s="14" t="str">
        <f>IF(SUM(C358:H358)=0,"",IF(T358=0,LOOKUP(C358,Accounts!$A$10:$A$84,Accounts!$B$10:$B$84),"Error!  Invalid Account Number"))</f>
        <v/>
      </c>
      <c r="L358" s="30">
        <f t="shared" si="32"/>
        <v>0</v>
      </c>
      <c r="M358" s="152">
        <f t="shared" si="35"/>
        <v>0</v>
      </c>
      <c r="N358" s="43"/>
      <c r="O358" s="92"/>
      <c r="P358" s="150"/>
      <c r="Q358" s="156">
        <f t="shared" si="37"/>
        <v>0</v>
      </c>
      <c r="R358" s="161">
        <f t="shared" si="34"/>
        <v>0</v>
      </c>
      <c r="S358" s="15">
        <f>SUMIF(Accounts!A$10:A$84,C358,Accounts!A$10:A$84)</f>
        <v>0</v>
      </c>
      <c r="T358" s="15">
        <f t="shared" si="36"/>
        <v>0</v>
      </c>
      <c r="U358" s="15">
        <f t="shared" si="33"/>
        <v>0</v>
      </c>
    </row>
    <row r="359" spans="1:21">
      <c r="A359" s="56"/>
      <c r="B359" s="3"/>
      <c r="C359" s="216"/>
      <c r="D359" s="102"/>
      <c r="E359" s="102"/>
      <c r="F359" s="103"/>
      <c r="G359" s="131"/>
      <c r="H359" s="2"/>
      <c r="I359" s="107">
        <f>IF(F359="",SUMIF(Accounts!$A$10:$A$84,C359,Accounts!$D$10:$D$84),0)</f>
        <v>0</v>
      </c>
      <c r="J359" s="30">
        <f>IF(H359&lt;&gt;"",ROUND(H359*(1-F359-I359),2),IF(SETUP!$C$10&lt;&gt;"Y",0,IF(SUMIF(Accounts!A$10:A$84,C359,Accounts!Q$10:Q$84)=1,0,ROUND((D359-E359)*(1-F359-I359)/SETUP!$C$13,2))))</f>
        <v>0</v>
      </c>
      <c r="K359" s="14" t="str">
        <f>IF(SUM(C359:H359)=0,"",IF(T359=0,LOOKUP(C359,Accounts!$A$10:$A$84,Accounts!$B$10:$B$84),"Error!  Invalid Account Number"))</f>
        <v/>
      </c>
      <c r="L359" s="30">
        <f t="shared" si="32"/>
        <v>0</v>
      </c>
      <c r="M359" s="152">
        <f t="shared" si="35"/>
        <v>0</v>
      </c>
      <c r="N359" s="43"/>
      <c r="O359" s="92"/>
      <c r="P359" s="150"/>
      <c r="Q359" s="156">
        <f t="shared" si="37"/>
        <v>0</v>
      </c>
      <c r="R359" s="161">
        <f t="shared" si="34"/>
        <v>0</v>
      </c>
      <c r="S359" s="15">
        <f>SUMIF(Accounts!A$10:A$84,C359,Accounts!A$10:A$84)</f>
        <v>0</v>
      </c>
      <c r="T359" s="15">
        <f t="shared" si="36"/>
        <v>0</v>
      </c>
      <c r="U359" s="15">
        <f t="shared" si="33"/>
        <v>0</v>
      </c>
    </row>
    <row r="360" spans="1:21">
      <c r="A360" s="56"/>
      <c r="B360" s="3"/>
      <c r="C360" s="216"/>
      <c r="D360" s="102"/>
      <c r="E360" s="102"/>
      <c r="F360" s="103"/>
      <c r="G360" s="131"/>
      <c r="H360" s="2"/>
      <c r="I360" s="107">
        <f>IF(F360="",SUMIF(Accounts!$A$10:$A$84,C360,Accounts!$D$10:$D$84),0)</f>
        <v>0</v>
      </c>
      <c r="J360" s="30">
        <f>IF(H360&lt;&gt;"",ROUND(H360*(1-F360-I360),2),IF(SETUP!$C$10&lt;&gt;"Y",0,IF(SUMIF(Accounts!A$10:A$84,C360,Accounts!Q$10:Q$84)=1,0,ROUND((D360-E360)*(1-F360-I360)/SETUP!$C$13,2))))</f>
        <v>0</v>
      </c>
      <c r="K360" s="14" t="str">
        <f>IF(SUM(C360:H360)=0,"",IF(T360=0,LOOKUP(C360,Accounts!$A$10:$A$84,Accounts!$B$10:$B$84),"Error!  Invalid Account Number"))</f>
        <v/>
      </c>
      <c r="L360" s="30">
        <f t="shared" si="32"/>
        <v>0</v>
      </c>
      <c r="M360" s="152">
        <f t="shared" si="35"/>
        <v>0</v>
      </c>
      <c r="N360" s="43"/>
      <c r="O360" s="92"/>
      <c r="P360" s="150"/>
      <c r="Q360" s="156">
        <f t="shared" si="37"/>
        <v>0</v>
      </c>
      <c r="R360" s="161">
        <f t="shared" si="34"/>
        <v>0</v>
      </c>
      <c r="S360" s="15">
        <f>SUMIF(Accounts!A$10:A$84,C360,Accounts!A$10:A$84)</f>
        <v>0</v>
      </c>
      <c r="T360" s="15">
        <f t="shared" si="36"/>
        <v>0</v>
      </c>
      <c r="U360" s="15">
        <f t="shared" si="33"/>
        <v>0</v>
      </c>
    </row>
    <row r="361" spans="1:21">
      <c r="A361" s="56"/>
      <c r="B361" s="3"/>
      <c r="C361" s="216"/>
      <c r="D361" s="102"/>
      <c r="E361" s="102"/>
      <c r="F361" s="103"/>
      <c r="G361" s="131"/>
      <c r="H361" s="2"/>
      <c r="I361" s="107">
        <f>IF(F361="",SUMIF(Accounts!$A$10:$A$84,C361,Accounts!$D$10:$D$84),0)</f>
        <v>0</v>
      </c>
      <c r="J361" s="30">
        <f>IF(H361&lt;&gt;"",ROUND(H361*(1-F361-I361),2),IF(SETUP!$C$10&lt;&gt;"Y",0,IF(SUMIF(Accounts!A$10:A$84,C361,Accounts!Q$10:Q$84)=1,0,ROUND((D361-E361)*(1-F361-I361)/SETUP!$C$13,2))))</f>
        <v>0</v>
      </c>
      <c r="K361" s="14" t="str">
        <f>IF(SUM(C361:H361)=0,"",IF(T361=0,LOOKUP(C361,Accounts!$A$10:$A$84,Accounts!$B$10:$B$84),"Error!  Invalid Account Number"))</f>
        <v/>
      </c>
      <c r="L361" s="30">
        <f t="shared" si="32"/>
        <v>0</v>
      </c>
      <c r="M361" s="152">
        <f t="shared" si="35"/>
        <v>0</v>
      </c>
      <c r="N361" s="43"/>
      <c r="O361" s="92"/>
      <c r="P361" s="150"/>
      <c r="Q361" s="156">
        <f t="shared" si="37"/>
        <v>0</v>
      </c>
      <c r="R361" s="161">
        <f t="shared" si="34"/>
        <v>0</v>
      </c>
      <c r="S361" s="15">
        <f>SUMIF(Accounts!A$10:A$84,C361,Accounts!A$10:A$84)</f>
        <v>0</v>
      </c>
      <c r="T361" s="15">
        <f t="shared" si="36"/>
        <v>0</v>
      </c>
      <c r="U361" s="15">
        <f t="shared" si="33"/>
        <v>0</v>
      </c>
    </row>
    <row r="362" spans="1:21">
      <c r="A362" s="56"/>
      <c r="B362" s="3"/>
      <c r="C362" s="216"/>
      <c r="D362" s="102"/>
      <c r="E362" s="102"/>
      <c r="F362" s="103"/>
      <c r="G362" s="131"/>
      <c r="H362" s="2"/>
      <c r="I362" s="107">
        <f>IF(F362="",SUMIF(Accounts!$A$10:$A$84,C362,Accounts!$D$10:$D$84),0)</f>
        <v>0</v>
      </c>
      <c r="J362" s="30">
        <f>IF(H362&lt;&gt;"",ROUND(H362*(1-F362-I362),2),IF(SETUP!$C$10&lt;&gt;"Y",0,IF(SUMIF(Accounts!A$10:A$84,C362,Accounts!Q$10:Q$84)=1,0,ROUND((D362-E362)*(1-F362-I362)/SETUP!$C$13,2))))</f>
        <v>0</v>
      </c>
      <c r="K362" s="14" t="str">
        <f>IF(SUM(C362:H362)=0,"",IF(T362=0,LOOKUP(C362,Accounts!$A$10:$A$84,Accounts!$B$10:$B$84),"Error!  Invalid Account Number"))</f>
        <v/>
      </c>
      <c r="L362" s="30">
        <f t="shared" si="32"/>
        <v>0</v>
      </c>
      <c r="M362" s="152">
        <f t="shared" si="35"/>
        <v>0</v>
      </c>
      <c r="N362" s="43"/>
      <c r="O362" s="92"/>
      <c r="P362" s="150"/>
      <c r="Q362" s="156">
        <f t="shared" si="37"/>
        <v>0</v>
      </c>
      <c r="R362" s="161">
        <f t="shared" si="34"/>
        <v>0</v>
      </c>
      <c r="S362" s="15">
        <f>SUMIF(Accounts!A$10:A$84,C362,Accounts!A$10:A$84)</f>
        <v>0</v>
      </c>
      <c r="T362" s="15">
        <f t="shared" si="36"/>
        <v>0</v>
      </c>
      <c r="U362" s="15">
        <f t="shared" si="33"/>
        <v>0</v>
      </c>
    </row>
    <row r="363" spans="1:21">
      <c r="A363" s="56"/>
      <c r="B363" s="3"/>
      <c r="C363" s="216"/>
      <c r="D363" s="102"/>
      <c r="E363" s="102"/>
      <c r="F363" s="103"/>
      <c r="G363" s="131"/>
      <c r="H363" s="2"/>
      <c r="I363" s="107">
        <f>IF(F363="",SUMIF(Accounts!$A$10:$A$84,C363,Accounts!$D$10:$D$84),0)</f>
        <v>0</v>
      </c>
      <c r="J363" s="30">
        <f>IF(H363&lt;&gt;"",ROUND(H363*(1-F363-I363),2),IF(SETUP!$C$10&lt;&gt;"Y",0,IF(SUMIF(Accounts!A$10:A$84,C363,Accounts!Q$10:Q$84)=1,0,ROUND((D363-E363)*(1-F363-I363)/SETUP!$C$13,2))))</f>
        <v>0</v>
      </c>
      <c r="K363" s="14" t="str">
        <f>IF(SUM(C363:H363)=0,"",IF(T363=0,LOOKUP(C363,Accounts!$A$10:$A$84,Accounts!$B$10:$B$84),"Error!  Invalid Account Number"))</f>
        <v/>
      </c>
      <c r="L363" s="30">
        <f t="shared" si="32"/>
        <v>0</v>
      </c>
      <c r="M363" s="152">
        <f t="shared" si="35"/>
        <v>0</v>
      </c>
      <c r="N363" s="43"/>
      <c r="O363" s="92"/>
      <c r="P363" s="150"/>
      <c r="Q363" s="156">
        <f t="shared" si="37"/>
        <v>0</v>
      </c>
      <c r="R363" s="161">
        <f t="shared" si="34"/>
        <v>0</v>
      </c>
      <c r="S363" s="15">
        <f>SUMIF(Accounts!A$10:A$84,C363,Accounts!A$10:A$84)</f>
        <v>0</v>
      </c>
      <c r="T363" s="15">
        <f t="shared" si="36"/>
        <v>0</v>
      </c>
      <c r="U363" s="15">
        <f t="shared" si="33"/>
        <v>0</v>
      </c>
    </row>
    <row r="364" spans="1:21">
      <c r="A364" s="56"/>
      <c r="B364" s="3"/>
      <c r="C364" s="216"/>
      <c r="D364" s="102"/>
      <c r="E364" s="102"/>
      <c r="F364" s="103"/>
      <c r="G364" s="131"/>
      <c r="H364" s="2"/>
      <c r="I364" s="107">
        <f>IF(F364="",SUMIF(Accounts!$A$10:$A$84,C364,Accounts!$D$10:$D$84),0)</f>
        <v>0</v>
      </c>
      <c r="J364" s="30">
        <f>IF(H364&lt;&gt;"",ROUND(H364*(1-F364-I364),2),IF(SETUP!$C$10&lt;&gt;"Y",0,IF(SUMIF(Accounts!A$10:A$84,C364,Accounts!Q$10:Q$84)=1,0,ROUND((D364-E364)*(1-F364-I364)/SETUP!$C$13,2))))</f>
        <v>0</v>
      </c>
      <c r="K364" s="14" t="str">
        <f>IF(SUM(C364:H364)=0,"",IF(T364=0,LOOKUP(C364,Accounts!$A$10:$A$84,Accounts!$B$10:$B$84),"Error!  Invalid Account Number"))</f>
        <v/>
      </c>
      <c r="L364" s="30">
        <f t="shared" si="32"/>
        <v>0</v>
      </c>
      <c r="M364" s="152">
        <f t="shared" si="35"/>
        <v>0</v>
      </c>
      <c r="N364" s="43"/>
      <c r="O364" s="92"/>
      <c r="P364" s="150"/>
      <c r="Q364" s="156">
        <f t="shared" si="37"/>
        <v>0</v>
      </c>
      <c r="R364" s="161">
        <f t="shared" si="34"/>
        <v>0</v>
      </c>
      <c r="S364" s="15">
        <f>SUMIF(Accounts!A$10:A$84,C364,Accounts!A$10:A$84)</f>
        <v>0</v>
      </c>
      <c r="T364" s="15">
        <f t="shared" si="36"/>
        <v>0</v>
      </c>
      <c r="U364" s="15">
        <f t="shared" si="33"/>
        <v>0</v>
      </c>
    </row>
    <row r="365" spans="1:21">
      <c r="A365" s="56"/>
      <c r="B365" s="3"/>
      <c r="C365" s="216"/>
      <c r="D365" s="102"/>
      <c r="E365" s="102"/>
      <c r="F365" s="103"/>
      <c r="G365" s="131"/>
      <c r="H365" s="2"/>
      <c r="I365" s="107">
        <f>IF(F365="",SUMIF(Accounts!$A$10:$A$84,C365,Accounts!$D$10:$D$84),0)</f>
        <v>0</v>
      </c>
      <c r="J365" s="30">
        <f>IF(H365&lt;&gt;"",ROUND(H365*(1-F365-I365),2),IF(SETUP!$C$10&lt;&gt;"Y",0,IF(SUMIF(Accounts!A$10:A$84,C365,Accounts!Q$10:Q$84)=1,0,ROUND((D365-E365)*(1-F365-I365)/SETUP!$C$13,2))))</f>
        <v>0</v>
      </c>
      <c r="K365" s="14" t="str">
        <f>IF(SUM(C365:H365)=0,"",IF(T365=0,LOOKUP(C365,Accounts!$A$10:$A$84,Accounts!$B$10:$B$84),"Error!  Invalid Account Number"))</f>
        <v/>
      </c>
      <c r="L365" s="30">
        <f t="shared" si="32"/>
        <v>0</v>
      </c>
      <c r="M365" s="152">
        <f t="shared" si="35"/>
        <v>0</v>
      </c>
      <c r="N365" s="43"/>
      <c r="O365" s="92"/>
      <c r="P365" s="150"/>
      <c r="Q365" s="156">
        <f t="shared" si="37"/>
        <v>0</v>
      </c>
      <c r="R365" s="161">
        <f t="shared" si="34"/>
        <v>0</v>
      </c>
      <c r="S365" s="15">
        <f>SUMIF(Accounts!A$10:A$84,C365,Accounts!A$10:A$84)</f>
        <v>0</v>
      </c>
      <c r="T365" s="15">
        <f t="shared" si="36"/>
        <v>0</v>
      </c>
      <c r="U365" s="15">
        <f t="shared" si="33"/>
        <v>0</v>
      </c>
    </row>
    <row r="366" spans="1:21">
      <c r="A366" s="56"/>
      <c r="B366" s="3"/>
      <c r="C366" s="216"/>
      <c r="D366" s="102"/>
      <c r="E366" s="102"/>
      <c r="F366" s="103"/>
      <c r="G366" s="131"/>
      <c r="H366" s="2"/>
      <c r="I366" s="107">
        <f>IF(F366="",SUMIF(Accounts!$A$10:$A$84,C366,Accounts!$D$10:$D$84),0)</f>
        <v>0</v>
      </c>
      <c r="J366" s="30">
        <f>IF(H366&lt;&gt;"",ROUND(H366*(1-F366-I366),2),IF(SETUP!$C$10&lt;&gt;"Y",0,IF(SUMIF(Accounts!A$10:A$84,C366,Accounts!Q$10:Q$84)=1,0,ROUND((D366-E366)*(1-F366-I366)/SETUP!$C$13,2))))</f>
        <v>0</v>
      </c>
      <c r="K366" s="14" t="str">
        <f>IF(SUM(C366:H366)=0,"",IF(T366=0,LOOKUP(C366,Accounts!$A$10:$A$84,Accounts!$B$10:$B$84),"Error!  Invalid Account Number"))</f>
        <v/>
      </c>
      <c r="L366" s="30">
        <f t="shared" si="32"/>
        <v>0</v>
      </c>
      <c r="M366" s="152">
        <f t="shared" si="35"/>
        <v>0</v>
      </c>
      <c r="N366" s="43"/>
      <c r="O366" s="92"/>
      <c r="P366" s="150"/>
      <c r="Q366" s="156">
        <f t="shared" si="37"/>
        <v>0</v>
      </c>
      <c r="R366" s="161">
        <f t="shared" si="34"/>
        <v>0</v>
      </c>
      <c r="S366" s="15">
        <f>SUMIF(Accounts!A$10:A$84,C366,Accounts!A$10:A$84)</f>
        <v>0</v>
      </c>
      <c r="T366" s="15">
        <f t="shared" si="36"/>
        <v>0</v>
      </c>
      <c r="U366" s="15">
        <f t="shared" si="33"/>
        <v>0</v>
      </c>
    </row>
    <row r="367" spans="1:21">
      <c r="A367" s="56"/>
      <c r="B367" s="3"/>
      <c r="C367" s="216"/>
      <c r="D367" s="102"/>
      <c r="E367" s="102"/>
      <c r="F367" s="103"/>
      <c r="G367" s="131"/>
      <c r="H367" s="2"/>
      <c r="I367" s="107">
        <f>IF(F367="",SUMIF(Accounts!$A$10:$A$84,C367,Accounts!$D$10:$D$84),0)</f>
        <v>0</v>
      </c>
      <c r="J367" s="30">
        <f>IF(H367&lt;&gt;"",ROUND(H367*(1-F367-I367),2),IF(SETUP!$C$10&lt;&gt;"Y",0,IF(SUMIF(Accounts!A$10:A$84,C367,Accounts!Q$10:Q$84)=1,0,ROUND((D367-E367)*(1-F367-I367)/SETUP!$C$13,2))))</f>
        <v>0</v>
      </c>
      <c r="K367" s="14" t="str">
        <f>IF(SUM(C367:H367)=0,"",IF(T367=0,LOOKUP(C367,Accounts!$A$10:$A$84,Accounts!$B$10:$B$84),"Error!  Invalid Account Number"))</f>
        <v/>
      </c>
      <c r="L367" s="30">
        <f t="shared" si="32"/>
        <v>0</v>
      </c>
      <c r="M367" s="152">
        <f t="shared" si="35"/>
        <v>0</v>
      </c>
      <c r="N367" s="43"/>
      <c r="O367" s="92"/>
      <c r="P367" s="150"/>
      <c r="Q367" s="156">
        <f t="shared" si="37"/>
        <v>0</v>
      </c>
      <c r="R367" s="161">
        <f t="shared" si="34"/>
        <v>0</v>
      </c>
      <c r="S367" s="15">
        <f>SUMIF(Accounts!A$10:A$84,C367,Accounts!A$10:A$84)</f>
        <v>0</v>
      </c>
      <c r="T367" s="15">
        <f t="shared" si="36"/>
        <v>0</v>
      </c>
      <c r="U367" s="15">
        <f t="shared" si="33"/>
        <v>0</v>
      </c>
    </row>
    <row r="368" spans="1:21">
      <c r="A368" s="56"/>
      <c r="B368" s="3"/>
      <c r="C368" s="216"/>
      <c r="D368" s="102"/>
      <c r="E368" s="102"/>
      <c r="F368" s="103"/>
      <c r="G368" s="131"/>
      <c r="H368" s="2"/>
      <c r="I368" s="107">
        <f>IF(F368="",SUMIF(Accounts!$A$10:$A$84,C368,Accounts!$D$10:$D$84),0)</f>
        <v>0</v>
      </c>
      <c r="J368" s="30">
        <f>IF(H368&lt;&gt;"",ROUND(H368*(1-F368-I368),2),IF(SETUP!$C$10&lt;&gt;"Y",0,IF(SUMIF(Accounts!A$10:A$84,C368,Accounts!Q$10:Q$84)=1,0,ROUND((D368-E368)*(1-F368-I368)/SETUP!$C$13,2))))</f>
        <v>0</v>
      </c>
      <c r="K368" s="14" t="str">
        <f>IF(SUM(C368:H368)=0,"",IF(T368=0,LOOKUP(C368,Accounts!$A$10:$A$84,Accounts!$B$10:$B$84),"Error!  Invalid Account Number"))</f>
        <v/>
      </c>
      <c r="L368" s="30">
        <f t="shared" si="32"/>
        <v>0</v>
      </c>
      <c r="M368" s="152">
        <f t="shared" si="35"/>
        <v>0</v>
      </c>
      <c r="N368" s="43"/>
      <c r="O368" s="92"/>
      <c r="P368" s="150"/>
      <c r="Q368" s="156">
        <f t="shared" si="37"/>
        <v>0</v>
      </c>
      <c r="R368" s="161">
        <f t="shared" si="34"/>
        <v>0</v>
      </c>
      <c r="S368" s="15">
        <f>SUMIF(Accounts!A$10:A$84,C368,Accounts!A$10:A$84)</f>
        <v>0</v>
      </c>
      <c r="T368" s="15">
        <f t="shared" si="36"/>
        <v>0</v>
      </c>
      <c r="U368" s="15">
        <f t="shared" si="33"/>
        <v>0</v>
      </c>
    </row>
    <row r="369" spans="1:21">
      <c r="A369" s="56"/>
      <c r="B369" s="3"/>
      <c r="C369" s="216"/>
      <c r="D369" s="102"/>
      <c r="E369" s="102"/>
      <c r="F369" s="103"/>
      <c r="G369" s="131"/>
      <c r="H369" s="2"/>
      <c r="I369" s="107">
        <f>IF(F369="",SUMIF(Accounts!$A$10:$A$84,C369,Accounts!$D$10:$D$84),0)</f>
        <v>0</v>
      </c>
      <c r="J369" s="30">
        <f>IF(H369&lt;&gt;"",ROUND(H369*(1-F369-I369),2),IF(SETUP!$C$10&lt;&gt;"Y",0,IF(SUMIF(Accounts!A$10:A$84,C369,Accounts!Q$10:Q$84)=1,0,ROUND((D369-E369)*(1-F369-I369)/SETUP!$C$13,2))))</f>
        <v>0</v>
      </c>
      <c r="K369" s="14" t="str">
        <f>IF(SUM(C369:H369)=0,"",IF(T369=0,LOOKUP(C369,Accounts!$A$10:$A$84,Accounts!$B$10:$B$84),"Error!  Invalid Account Number"))</f>
        <v/>
      </c>
      <c r="L369" s="30">
        <f t="shared" si="32"/>
        <v>0</v>
      </c>
      <c r="M369" s="152">
        <f t="shared" si="35"/>
        <v>0</v>
      </c>
      <c r="N369" s="43"/>
      <c r="O369" s="92"/>
      <c r="P369" s="150"/>
      <c r="Q369" s="156">
        <f t="shared" si="37"/>
        <v>0</v>
      </c>
      <c r="R369" s="161">
        <f t="shared" si="34"/>
        <v>0</v>
      </c>
      <c r="S369" s="15">
        <f>SUMIF(Accounts!A$10:A$84,C369,Accounts!A$10:A$84)</f>
        <v>0</v>
      </c>
      <c r="T369" s="15">
        <f t="shared" si="36"/>
        <v>0</v>
      </c>
      <c r="U369" s="15">
        <f t="shared" si="33"/>
        <v>0</v>
      </c>
    </row>
    <row r="370" spans="1:21">
      <c r="A370" s="56"/>
      <c r="B370" s="3"/>
      <c r="C370" s="216"/>
      <c r="D370" s="102"/>
      <c r="E370" s="102"/>
      <c r="F370" s="103"/>
      <c r="G370" s="131"/>
      <c r="H370" s="2"/>
      <c r="I370" s="107">
        <f>IF(F370="",SUMIF(Accounts!$A$10:$A$84,C370,Accounts!$D$10:$D$84),0)</f>
        <v>0</v>
      </c>
      <c r="J370" s="30">
        <f>IF(H370&lt;&gt;"",ROUND(H370*(1-F370-I370),2),IF(SETUP!$C$10&lt;&gt;"Y",0,IF(SUMIF(Accounts!A$10:A$84,C370,Accounts!Q$10:Q$84)=1,0,ROUND((D370-E370)*(1-F370-I370)/SETUP!$C$13,2))))</f>
        <v>0</v>
      </c>
      <c r="K370" s="14" t="str">
        <f>IF(SUM(C370:H370)=0,"",IF(T370=0,LOOKUP(C370,Accounts!$A$10:$A$84,Accounts!$B$10:$B$84),"Error!  Invalid Account Number"))</f>
        <v/>
      </c>
      <c r="L370" s="30">
        <f t="shared" si="32"/>
        <v>0</v>
      </c>
      <c r="M370" s="152">
        <f t="shared" si="35"/>
        <v>0</v>
      </c>
      <c r="N370" s="43"/>
      <c r="O370" s="92"/>
      <c r="P370" s="150"/>
      <c r="Q370" s="156">
        <f t="shared" si="37"/>
        <v>0</v>
      </c>
      <c r="R370" s="161">
        <f t="shared" si="34"/>
        <v>0</v>
      </c>
      <c r="S370" s="15">
        <f>SUMIF(Accounts!A$10:A$84,C370,Accounts!A$10:A$84)</f>
        <v>0</v>
      </c>
      <c r="T370" s="15">
        <f t="shared" si="36"/>
        <v>0</v>
      </c>
      <c r="U370" s="15">
        <f t="shared" si="33"/>
        <v>0</v>
      </c>
    </row>
    <row r="371" spans="1:21">
      <c r="A371" s="56"/>
      <c r="B371" s="3"/>
      <c r="C371" s="216"/>
      <c r="D371" s="102"/>
      <c r="E371" s="102"/>
      <c r="F371" s="103"/>
      <c r="G371" s="131"/>
      <c r="H371" s="2"/>
      <c r="I371" s="107">
        <f>IF(F371="",SUMIF(Accounts!$A$10:$A$84,C371,Accounts!$D$10:$D$84),0)</f>
        <v>0</v>
      </c>
      <c r="J371" s="30">
        <f>IF(H371&lt;&gt;"",ROUND(H371*(1-F371-I371),2),IF(SETUP!$C$10&lt;&gt;"Y",0,IF(SUMIF(Accounts!A$10:A$84,C371,Accounts!Q$10:Q$84)=1,0,ROUND((D371-E371)*(1-F371-I371)/SETUP!$C$13,2))))</f>
        <v>0</v>
      </c>
      <c r="K371" s="14" t="str">
        <f>IF(SUM(C371:H371)=0,"",IF(T371=0,LOOKUP(C371,Accounts!$A$10:$A$84,Accounts!$B$10:$B$84),"Error!  Invalid Account Number"))</f>
        <v/>
      </c>
      <c r="L371" s="30">
        <f t="shared" si="32"/>
        <v>0</v>
      </c>
      <c r="M371" s="152">
        <f t="shared" si="35"/>
        <v>0</v>
      </c>
      <c r="N371" s="43"/>
      <c r="O371" s="92"/>
      <c r="P371" s="150"/>
      <c r="Q371" s="156">
        <f t="shared" si="37"/>
        <v>0</v>
      </c>
      <c r="R371" s="161">
        <f t="shared" si="34"/>
        <v>0</v>
      </c>
      <c r="S371" s="15">
        <f>SUMIF(Accounts!A$10:A$84,C371,Accounts!A$10:A$84)</f>
        <v>0</v>
      </c>
      <c r="T371" s="15">
        <f t="shared" si="36"/>
        <v>0</v>
      </c>
      <c r="U371" s="15">
        <f t="shared" si="33"/>
        <v>0</v>
      </c>
    </row>
    <row r="372" spans="1:21">
      <c r="A372" s="56"/>
      <c r="B372" s="3"/>
      <c r="C372" s="216"/>
      <c r="D372" s="102"/>
      <c r="E372" s="102"/>
      <c r="F372" s="103"/>
      <c r="G372" s="131"/>
      <c r="H372" s="2"/>
      <c r="I372" s="107">
        <f>IF(F372="",SUMIF(Accounts!$A$10:$A$84,C372,Accounts!$D$10:$D$84),0)</f>
        <v>0</v>
      </c>
      <c r="J372" s="30">
        <f>IF(H372&lt;&gt;"",ROUND(H372*(1-F372-I372),2),IF(SETUP!$C$10&lt;&gt;"Y",0,IF(SUMIF(Accounts!A$10:A$84,C372,Accounts!Q$10:Q$84)=1,0,ROUND((D372-E372)*(1-F372-I372)/SETUP!$C$13,2))))</f>
        <v>0</v>
      </c>
      <c r="K372" s="14" t="str">
        <f>IF(SUM(C372:H372)=0,"",IF(T372=0,LOOKUP(C372,Accounts!$A$10:$A$84,Accounts!$B$10:$B$84),"Error!  Invalid Account Number"))</f>
        <v/>
      </c>
      <c r="L372" s="30">
        <f t="shared" si="32"/>
        <v>0</v>
      </c>
      <c r="M372" s="152">
        <f t="shared" si="35"/>
        <v>0</v>
      </c>
      <c r="N372" s="43"/>
      <c r="O372" s="92"/>
      <c r="P372" s="150"/>
      <c r="Q372" s="156">
        <f t="shared" si="37"/>
        <v>0</v>
      </c>
      <c r="R372" s="161">
        <f t="shared" si="34"/>
        <v>0</v>
      </c>
      <c r="S372" s="15">
        <f>SUMIF(Accounts!A$10:A$84,C372,Accounts!A$10:A$84)</f>
        <v>0</v>
      </c>
      <c r="T372" s="15">
        <f t="shared" si="36"/>
        <v>0</v>
      </c>
      <c r="U372" s="15">
        <f t="shared" si="33"/>
        <v>0</v>
      </c>
    </row>
    <row r="373" spans="1:21">
      <c r="A373" s="56"/>
      <c r="B373" s="3"/>
      <c r="C373" s="216"/>
      <c r="D373" s="102"/>
      <c r="E373" s="102"/>
      <c r="F373" s="103"/>
      <c r="G373" s="131"/>
      <c r="H373" s="2"/>
      <c r="I373" s="107">
        <f>IF(F373="",SUMIF(Accounts!$A$10:$A$84,C373,Accounts!$D$10:$D$84),0)</f>
        <v>0</v>
      </c>
      <c r="J373" s="30">
        <f>IF(H373&lt;&gt;"",ROUND(H373*(1-F373-I373),2),IF(SETUP!$C$10&lt;&gt;"Y",0,IF(SUMIF(Accounts!A$10:A$84,C373,Accounts!Q$10:Q$84)=1,0,ROUND((D373-E373)*(1-F373-I373)/SETUP!$C$13,2))))</f>
        <v>0</v>
      </c>
      <c r="K373" s="14" t="str">
        <f>IF(SUM(C373:H373)=0,"",IF(T373=0,LOOKUP(C373,Accounts!$A$10:$A$84,Accounts!$B$10:$B$84),"Error!  Invalid Account Number"))</f>
        <v/>
      </c>
      <c r="L373" s="30">
        <f t="shared" si="32"/>
        <v>0</v>
      </c>
      <c r="M373" s="152">
        <f t="shared" si="35"/>
        <v>0</v>
      </c>
      <c r="N373" s="43"/>
      <c r="O373" s="92"/>
      <c r="P373" s="150"/>
      <c r="Q373" s="156">
        <f t="shared" si="37"/>
        <v>0</v>
      </c>
      <c r="R373" s="161">
        <f t="shared" si="34"/>
        <v>0</v>
      </c>
      <c r="S373" s="15">
        <f>SUMIF(Accounts!A$10:A$84,C373,Accounts!A$10:A$84)</f>
        <v>0</v>
      </c>
      <c r="T373" s="15">
        <f t="shared" si="36"/>
        <v>0</v>
      </c>
      <c r="U373" s="15">
        <f t="shared" si="33"/>
        <v>0</v>
      </c>
    </row>
    <row r="374" spans="1:21">
      <c r="A374" s="56"/>
      <c r="B374" s="3"/>
      <c r="C374" s="216"/>
      <c r="D374" s="102"/>
      <c r="E374" s="102"/>
      <c r="F374" s="103"/>
      <c r="G374" s="131"/>
      <c r="H374" s="2"/>
      <c r="I374" s="107">
        <f>IF(F374="",SUMIF(Accounts!$A$10:$A$84,C374,Accounts!$D$10:$D$84),0)</f>
        <v>0</v>
      </c>
      <c r="J374" s="30">
        <f>IF(H374&lt;&gt;"",ROUND(H374*(1-F374-I374),2),IF(SETUP!$C$10&lt;&gt;"Y",0,IF(SUMIF(Accounts!A$10:A$84,C374,Accounts!Q$10:Q$84)=1,0,ROUND((D374-E374)*(1-F374-I374)/SETUP!$C$13,2))))</f>
        <v>0</v>
      </c>
      <c r="K374" s="14" t="str">
        <f>IF(SUM(C374:H374)=0,"",IF(T374=0,LOOKUP(C374,Accounts!$A$10:$A$84,Accounts!$B$10:$B$84),"Error!  Invalid Account Number"))</f>
        <v/>
      </c>
      <c r="L374" s="30">
        <f t="shared" si="32"/>
        <v>0</v>
      </c>
      <c r="M374" s="152">
        <f t="shared" si="35"/>
        <v>0</v>
      </c>
      <c r="N374" s="43"/>
      <c r="O374" s="92"/>
      <c r="P374" s="150"/>
      <c r="Q374" s="156">
        <f t="shared" si="37"/>
        <v>0</v>
      </c>
      <c r="R374" s="161">
        <f t="shared" si="34"/>
        <v>0</v>
      </c>
      <c r="S374" s="15">
        <f>SUMIF(Accounts!A$10:A$84,C374,Accounts!A$10:A$84)</f>
        <v>0</v>
      </c>
      <c r="T374" s="15">
        <f t="shared" si="36"/>
        <v>0</v>
      </c>
      <c r="U374" s="15">
        <f t="shared" si="33"/>
        <v>0</v>
      </c>
    </row>
    <row r="375" spans="1:21">
      <c r="A375" s="56"/>
      <c r="B375" s="3"/>
      <c r="C375" s="216"/>
      <c r="D375" s="102"/>
      <c r="E375" s="102"/>
      <c r="F375" s="103"/>
      <c r="G375" s="131"/>
      <c r="H375" s="2"/>
      <c r="I375" s="107">
        <f>IF(F375="",SUMIF(Accounts!$A$10:$A$84,C375,Accounts!$D$10:$D$84),0)</f>
        <v>0</v>
      </c>
      <c r="J375" s="30">
        <f>IF(H375&lt;&gt;"",ROUND(H375*(1-F375-I375),2),IF(SETUP!$C$10&lt;&gt;"Y",0,IF(SUMIF(Accounts!A$10:A$84,C375,Accounts!Q$10:Q$84)=1,0,ROUND((D375-E375)*(1-F375-I375)/SETUP!$C$13,2))))</f>
        <v>0</v>
      </c>
      <c r="K375" s="14" t="str">
        <f>IF(SUM(C375:H375)=0,"",IF(T375=0,LOOKUP(C375,Accounts!$A$10:$A$84,Accounts!$B$10:$B$84),"Error!  Invalid Account Number"))</f>
        <v/>
      </c>
      <c r="L375" s="30">
        <f t="shared" si="32"/>
        <v>0</v>
      </c>
      <c r="M375" s="152">
        <f t="shared" si="35"/>
        <v>0</v>
      </c>
      <c r="N375" s="43"/>
      <c r="O375" s="92"/>
      <c r="P375" s="150"/>
      <c r="Q375" s="156">
        <f t="shared" si="37"/>
        <v>0</v>
      </c>
      <c r="R375" s="161">
        <f t="shared" si="34"/>
        <v>0</v>
      </c>
      <c r="S375" s="15">
        <f>SUMIF(Accounts!A$10:A$84,C375,Accounts!A$10:A$84)</f>
        <v>0</v>
      </c>
      <c r="T375" s="15">
        <f t="shared" si="36"/>
        <v>0</v>
      </c>
      <c r="U375" s="15">
        <f t="shared" si="33"/>
        <v>0</v>
      </c>
    </row>
    <row r="376" spans="1:21">
      <c r="A376" s="56"/>
      <c r="B376" s="3"/>
      <c r="C376" s="216"/>
      <c r="D376" s="102"/>
      <c r="E376" s="102"/>
      <c r="F376" s="103"/>
      <c r="G376" s="131"/>
      <c r="H376" s="2"/>
      <c r="I376" s="107">
        <f>IF(F376="",SUMIF(Accounts!$A$10:$A$84,C376,Accounts!$D$10:$D$84),0)</f>
        <v>0</v>
      </c>
      <c r="J376" s="30">
        <f>IF(H376&lt;&gt;"",ROUND(H376*(1-F376-I376),2),IF(SETUP!$C$10&lt;&gt;"Y",0,IF(SUMIF(Accounts!A$10:A$84,C376,Accounts!Q$10:Q$84)=1,0,ROUND((D376-E376)*(1-F376-I376)/SETUP!$C$13,2))))</f>
        <v>0</v>
      </c>
      <c r="K376" s="14" t="str">
        <f>IF(SUM(C376:H376)=0,"",IF(T376=0,LOOKUP(C376,Accounts!$A$10:$A$84,Accounts!$B$10:$B$84),"Error!  Invalid Account Number"))</f>
        <v/>
      </c>
      <c r="L376" s="30">
        <f t="shared" si="32"/>
        <v>0</v>
      </c>
      <c r="M376" s="152">
        <f t="shared" si="35"/>
        <v>0</v>
      </c>
      <c r="N376" s="43"/>
      <c r="O376" s="92"/>
      <c r="P376" s="150"/>
      <c r="Q376" s="156">
        <f t="shared" si="37"/>
        <v>0</v>
      </c>
      <c r="R376" s="161">
        <f t="shared" si="34"/>
        <v>0</v>
      </c>
      <c r="S376" s="15">
        <f>SUMIF(Accounts!A$10:A$84,C376,Accounts!A$10:A$84)</f>
        <v>0</v>
      </c>
      <c r="T376" s="15">
        <f t="shared" si="36"/>
        <v>0</v>
      </c>
      <c r="U376" s="15">
        <f t="shared" si="33"/>
        <v>0</v>
      </c>
    </row>
    <row r="377" spans="1:21">
      <c r="A377" s="56"/>
      <c r="B377" s="3"/>
      <c r="C377" s="216"/>
      <c r="D377" s="102"/>
      <c r="E377" s="102"/>
      <c r="F377" s="103"/>
      <c r="G377" s="131"/>
      <c r="H377" s="2"/>
      <c r="I377" s="107">
        <f>IF(F377="",SUMIF(Accounts!$A$10:$A$84,C377,Accounts!$D$10:$D$84),0)</f>
        <v>0</v>
      </c>
      <c r="J377" s="30">
        <f>IF(H377&lt;&gt;"",ROUND(H377*(1-F377-I377),2),IF(SETUP!$C$10&lt;&gt;"Y",0,IF(SUMIF(Accounts!A$10:A$84,C377,Accounts!Q$10:Q$84)=1,0,ROUND((D377-E377)*(1-F377-I377)/SETUP!$C$13,2))))</f>
        <v>0</v>
      </c>
      <c r="K377" s="14" t="str">
        <f>IF(SUM(C377:H377)=0,"",IF(T377=0,LOOKUP(C377,Accounts!$A$10:$A$84,Accounts!$B$10:$B$84),"Error!  Invalid Account Number"))</f>
        <v/>
      </c>
      <c r="L377" s="30">
        <f t="shared" si="32"/>
        <v>0</v>
      </c>
      <c r="M377" s="152">
        <f t="shared" si="35"/>
        <v>0</v>
      </c>
      <c r="N377" s="43"/>
      <c r="O377" s="92"/>
      <c r="P377" s="150"/>
      <c r="Q377" s="156">
        <f t="shared" si="37"/>
        <v>0</v>
      </c>
      <c r="R377" s="161">
        <f t="shared" si="34"/>
        <v>0</v>
      </c>
      <c r="S377" s="15">
        <f>SUMIF(Accounts!A$10:A$84,C377,Accounts!A$10:A$84)</f>
        <v>0</v>
      </c>
      <c r="T377" s="15">
        <f t="shared" si="36"/>
        <v>0</v>
      </c>
      <c r="U377" s="15">
        <f t="shared" si="33"/>
        <v>0</v>
      </c>
    </row>
    <row r="378" spans="1:21">
      <c r="A378" s="56"/>
      <c r="B378" s="3"/>
      <c r="C378" s="216"/>
      <c r="D378" s="102"/>
      <c r="E378" s="102"/>
      <c r="F378" s="103"/>
      <c r="G378" s="131"/>
      <c r="H378" s="2"/>
      <c r="I378" s="107">
        <f>IF(F378="",SUMIF(Accounts!$A$10:$A$84,C378,Accounts!$D$10:$D$84),0)</f>
        <v>0</v>
      </c>
      <c r="J378" s="30">
        <f>IF(H378&lt;&gt;"",ROUND(H378*(1-F378-I378),2),IF(SETUP!$C$10&lt;&gt;"Y",0,IF(SUMIF(Accounts!A$10:A$84,C378,Accounts!Q$10:Q$84)=1,0,ROUND((D378-E378)*(1-F378-I378)/SETUP!$C$13,2))))</f>
        <v>0</v>
      </c>
      <c r="K378" s="14" t="str">
        <f>IF(SUM(C378:H378)=0,"",IF(T378=0,LOOKUP(C378,Accounts!$A$10:$A$84,Accounts!$B$10:$B$84),"Error!  Invalid Account Number"))</f>
        <v/>
      </c>
      <c r="L378" s="30">
        <f t="shared" si="32"/>
        <v>0</v>
      </c>
      <c r="M378" s="152">
        <f t="shared" si="35"/>
        <v>0</v>
      </c>
      <c r="N378" s="43"/>
      <c r="O378" s="92"/>
      <c r="P378" s="150"/>
      <c r="Q378" s="156">
        <f t="shared" si="37"/>
        <v>0</v>
      </c>
      <c r="R378" s="161">
        <f t="shared" si="34"/>
        <v>0</v>
      </c>
      <c r="S378" s="15">
        <f>SUMIF(Accounts!A$10:A$84,C378,Accounts!A$10:A$84)</f>
        <v>0</v>
      </c>
      <c r="T378" s="15">
        <f t="shared" si="36"/>
        <v>0</v>
      </c>
      <c r="U378" s="15">
        <f t="shared" si="33"/>
        <v>0</v>
      </c>
    </row>
    <row r="379" spans="1:21">
      <c r="A379" s="56"/>
      <c r="B379" s="3"/>
      <c r="C379" s="216"/>
      <c r="D379" s="102"/>
      <c r="E379" s="102"/>
      <c r="F379" s="103"/>
      <c r="G379" s="131"/>
      <c r="H379" s="2"/>
      <c r="I379" s="107">
        <f>IF(F379="",SUMIF(Accounts!$A$10:$A$84,C379,Accounts!$D$10:$D$84),0)</f>
        <v>0</v>
      </c>
      <c r="J379" s="30">
        <f>IF(H379&lt;&gt;"",ROUND(H379*(1-F379-I379),2),IF(SETUP!$C$10&lt;&gt;"Y",0,IF(SUMIF(Accounts!A$10:A$84,C379,Accounts!Q$10:Q$84)=1,0,ROUND((D379-E379)*(1-F379-I379)/SETUP!$C$13,2))))</f>
        <v>0</v>
      </c>
      <c r="K379" s="14" t="str">
        <f>IF(SUM(C379:H379)=0,"",IF(T379=0,LOOKUP(C379,Accounts!$A$10:$A$84,Accounts!$B$10:$B$84),"Error!  Invalid Account Number"))</f>
        <v/>
      </c>
      <c r="L379" s="30">
        <f t="shared" si="32"/>
        <v>0</v>
      </c>
      <c r="M379" s="152">
        <f t="shared" si="35"/>
        <v>0</v>
      </c>
      <c r="N379" s="43"/>
      <c r="O379" s="92"/>
      <c r="P379" s="150"/>
      <c r="Q379" s="156">
        <f t="shared" si="37"/>
        <v>0</v>
      </c>
      <c r="R379" s="161">
        <f t="shared" si="34"/>
        <v>0</v>
      </c>
      <c r="S379" s="15">
        <f>SUMIF(Accounts!A$10:A$84,C379,Accounts!A$10:A$84)</f>
        <v>0</v>
      </c>
      <c r="T379" s="15">
        <f t="shared" si="36"/>
        <v>0</v>
      </c>
      <c r="U379" s="15">
        <f t="shared" si="33"/>
        <v>0</v>
      </c>
    </row>
    <row r="380" spans="1:21">
      <c r="A380" s="56"/>
      <c r="B380" s="3"/>
      <c r="C380" s="216"/>
      <c r="D380" s="102"/>
      <c r="E380" s="102"/>
      <c r="F380" s="103"/>
      <c r="G380" s="131"/>
      <c r="H380" s="2"/>
      <c r="I380" s="107">
        <f>IF(F380="",SUMIF(Accounts!$A$10:$A$84,C380,Accounts!$D$10:$D$84),0)</f>
        <v>0</v>
      </c>
      <c r="J380" s="30">
        <f>IF(H380&lt;&gt;"",ROUND(H380*(1-F380-I380),2),IF(SETUP!$C$10&lt;&gt;"Y",0,IF(SUMIF(Accounts!A$10:A$84,C380,Accounts!Q$10:Q$84)=1,0,ROUND((D380-E380)*(1-F380-I380)/SETUP!$C$13,2))))</f>
        <v>0</v>
      </c>
      <c r="K380" s="14" t="str">
        <f>IF(SUM(C380:H380)=0,"",IF(T380=0,LOOKUP(C380,Accounts!$A$10:$A$84,Accounts!$B$10:$B$84),"Error!  Invalid Account Number"))</f>
        <v/>
      </c>
      <c r="L380" s="30">
        <f t="shared" si="32"/>
        <v>0</v>
      </c>
      <c r="M380" s="152">
        <f t="shared" si="35"/>
        <v>0</v>
      </c>
      <c r="N380" s="43"/>
      <c r="O380" s="92"/>
      <c r="P380" s="150"/>
      <c r="Q380" s="156">
        <f t="shared" si="37"/>
        <v>0</v>
      </c>
      <c r="R380" s="161">
        <f t="shared" si="34"/>
        <v>0</v>
      </c>
      <c r="S380" s="15">
        <f>SUMIF(Accounts!A$10:A$84,C380,Accounts!A$10:A$84)</f>
        <v>0</v>
      </c>
      <c r="T380" s="15">
        <f t="shared" si="36"/>
        <v>0</v>
      </c>
      <c r="U380" s="15">
        <f t="shared" si="33"/>
        <v>0</v>
      </c>
    </row>
    <row r="381" spans="1:21">
      <c r="A381" s="56"/>
      <c r="B381" s="3"/>
      <c r="C381" s="216"/>
      <c r="D381" s="102"/>
      <c r="E381" s="102"/>
      <c r="F381" s="103"/>
      <c r="G381" s="131"/>
      <c r="H381" s="2"/>
      <c r="I381" s="107">
        <f>IF(F381="",SUMIF(Accounts!$A$10:$A$84,C381,Accounts!$D$10:$D$84),0)</f>
        <v>0</v>
      </c>
      <c r="J381" s="30">
        <f>IF(H381&lt;&gt;"",ROUND(H381*(1-F381-I381),2),IF(SETUP!$C$10&lt;&gt;"Y",0,IF(SUMIF(Accounts!A$10:A$84,C381,Accounts!Q$10:Q$84)=1,0,ROUND((D381-E381)*(1-F381-I381)/SETUP!$C$13,2))))</f>
        <v>0</v>
      </c>
      <c r="K381" s="14" t="str">
        <f>IF(SUM(C381:H381)=0,"",IF(T381=0,LOOKUP(C381,Accounts!$A$10:$A$84,Accounts!$B$10:$B$84),"Error!  Invalid Account Number"))</f>
        <v/>
      </c>
      <c r="L381" s="30">
        <f t="shared" si="32"/>
        <v>0</v>
      </c>
      <c r="M381" s="152">
        <f t="shared" si="35"/>
        <v>0</v>
      </c>
      <c r="N381" s="43"/>
      <c r="O381" s="92"/>
      <c r="P381" s="150"/>
      <c r="Q381" s="156">
        <f t="shared" si="37"/>
        <v>0</v>
      </c>
      <c r="R381" s="161">
        <f t="shared" si="34"/>
        <v>0</v>
      </c>
      <c r="S381" s="15">
        <f>SUMIF(Accounts!A$10:A$84,C381,Accounts!A$10:A$84)</f>
        <v>0</v>
      </c>
      <c r="T381" s="15">
        <f t="shared" si="36"/>
        <v>0</v>
      </c>
      <c r="U381" s="15">
        <f t="shared" si="33"/>
        <v>0</v>
      </c>
    </row>
    <row r="382" spans="1:21">
      <c r="A382" s="56"/>
      <c r="B382" s="3"/>
      <c r="C382" s="216"/>
      <c r="D382" s="102"/>
      <c r="E382" s="102"/>
      <c r="F382" s="103"/>
      <c r="G382" s="131"/>
      <c r="H382" s="2"/>
      <c r="I382" s="107">
        <f>IF(F382="",SUMIF(Accounts!$A$10:$A$84,C382,Accounts!$D$10:$D$84),0)</f>
        <v>0</v>
      </c>
      <c r="J382" s="30">
        <f>IF(H382&lt;&gt;"",ROUND(H382*(1-F382-I382),2),IF(SETUP!$C$10&lt;&gt;"Y",0,IF(SUMIF(Accounts!A$10:A$84,C382,Accounts!Q$10:Q$84)=1,0,ROUND((D382-E382)*(1-F382-I382)/SETUP!$C$13,2))))</f>
        <v>0</v>
      </c>
      <c r="K382" s="14" t="str">
        <f>IF(SUM(C382:H382)=0,"",IF(T382=0,LOOKUP(C382,Accounts!$A$10:$A$84,Accounts!$B$10:$B$84),"Error!  Invalid Account Number"))</f>
        <v/>
      </c>
      <c r="L382" s="30">
        <f t="shared" si="32"/>
        <v>0</v>
      </c>
      <c r="M382" s="152">
        <f t="shared" si="35"/>
        <v>0</v>
      </c>
      <c r="N382" s="43"/>
      <c r="O382" s="92"/>
      <c r="P382" s="150"/>
      <c r="Q382" s="156">
        <f t="shared" si="37"/>
        <v>0</v>
      </c>
      <c r="R382" s="161">
        <f t="shared" si="34"/>
        <v>0</v>
      </c>
      <c r="S382" s="15">
        <f>SUMIF(Accounts!A$10:A$84,C382,Accounts!A$10:A$84)</f>
        <v>0</v>
      </c>
      <c r="T382" s="15">
        <f t="shared" si="36"/>
        <v>0</v>
      </c>
      <c r="U382" s="15">
        <f t="shared" si="33"/>
        <v>0</v>
      </c>
    </row>
    <row r="383" spans="1:21">
      <c r="A383" s="56"/>
      <c r="B383" s="3"/>
      <c r="C383" s="216"/>
      <c r="D383" s="102"/>
      <c r="E383" s="102"/>
      <c r="F383" s="103"/>
      <c r="G383" s="131"/>
      <c r="H383" s="2"/>
      <c r="I383" s="107">
        <f>IF(F383="",SUMIF(Accounts!$A$10:$A$84,C383,Accounts!$D$10:$D$84),0)</f>
        <v>0</v>
      </c>
      <c r="J383" s="30">
        <f>IF(H383&lt;&gt;"",ROUND(H383*(1-F383-I383),2),IF(SETUP!$C$10&lt;&gt;"Y",0,IF(SUMIF(Accounts!A$10:A$84,C383,Accounts!Q$10:Q$84)=1,0,ROUND((D383-E383)*(1-F383-I383)/SETUP!$C$13,2))))</f>
        <v>0</v>
      </c>
      <c r="K383" s="14" t="str">
        <f>IF(SUM(C383:H383)=0,"",IF(T383=0,LOOKUP(C383,Accounts!$A$10:$A$84,Accounts!$B$10:$B$84),"Error!  Invalid Account Number"))</f>
        <v/>
      </c>
      <c r="L383" s="30">
        <f t="shared" si="32"/>
        <v>0</v>
      </c>
      <c r="M383" s="152">
        <f t="shared" si="35"/>
        <v>0</v>
      </c>
      <c r="N383" s="43"/>
      <c r="O383" s="92"/>
      <c r="P383" s="150"/>
      <c r="Q383" s="156">
        <f t="shared" si="37"/>
        <v>0</v>
      </c>
      <c r="R383" s="161">
        <f t="shared" si="34"/>
        <v>0</v>
      </c>
      <c r="S383" s="15">
        <f>SUMIF(Accounts!A$10:A$84,C383,Accounts!A$10:A$84)</f>
        <v>0</v>
      </c>
      <c r="T383" s="15">
        <f t="shared" si="36"/>
        <v>0</v>
      </c>
      <c r="U383" s="15">
        <f t="shared" si="33"/>
        <v>0</v>
      </c>
    </row>
    <row r="384" spans="1:21">
      <c r="A384" s="56"/>
      <c r="B384" s="3"/>
      <c r="C384" s="216"/>
      <c r="D384" s="102"/>
      <c r="E384" s="102"/>
      <c r="F384" s="103"/>
      <c r="G384" s="131"/>
      <c r="H384" s="2"/>
      <c r="I384" s="107">
        <f>IF(F384="",SUMIF(Accounts!$A$10:$A$84,C384,Accounts!$D$10:$D$84),0)</f>
        <v>0</v>
      </c>
      <c r="J384" s="30">
        <f>IF(H384&lt;&gt;"",ROUND(H384*(1-F384-I384),2),IF(SETUP!$C$10&lt;&gt;"Y",0,IF(SUMIF(Accounts!A$10:A$84,C384,Accounts!Q$10:Q$84)=1,0,ROUND((D384-E384)*(1-F384-I384)/SETUP!$C$13,2))))</f>
        <v>0</v>
      </c>
      <c r="K384" s="14" t="str">
        <f>IF(SUM(C384:H384)=0,"",IF(T384=0,LOOKUP(C384,Accounts!$A$10:$A$84,Accounts!$B$10:$B$84),"Error!  Invalid Account Number"))</f>
        <v/>
      </c>
      <c r="L384" s="30">
        <f t="shared" si="32"/>
        <v>0</v>
      </c>
      <c r="M384" s="152">
        <f t="shared" si="35"/>
        <v>0</v>
      </c>
      <c r="N384" s="43"/>
      <c r="O384" s="92"/>
      <c r="P384" s="150"/>
      <c r="Q384" s="156">
        <f t="shared" si="37"/>
        <v>0</v>
      </c>
      <c r="R384" s="161">
        <f t="shared" si="34"/>
        <v>0</v>
      </c>
      <c r="S384" s="15">
        <f>SUMIF(Accounts!A$10:A$84,C384,Accounts!A$10:A$84)</f>
        <v>0</v>
      </c>
      <c r="T384" s="15">
        <f t="shared" si="36"/>
        <v>0</v>
      </c>
      <c r="U384" s="15">
        <f t="shared" si="33"/>
        <v>0</v>
      </c>
    </row>
    <row r="385" spans="1:21">
      <c r="A385" s="56"/>
      <c r="B385" s="3"/>
      <c r="C385" s="216"/>
      <c r="D385" s="102"/>
      <c r="E385" s="102"/>
      <c r="F385" s="103"/>
      <c r="G385" s="131"/>
      <c r="H385" s="2"/>
      <c r="I385" s="107">
        <f>IF(F385="",SUMIF(Accounts!$A$10:$A$84,C385,Accounts!$D$10:$D$84),0)</f>
        <v>0</v>
      </c>
      <c r="J385" s="30">
        <f>IF(H385&lt;&gt;"",ROUND(H385*(1-F385-I385),2),IF(SETUP!$C$10&lt;&gt;"Y",0,IF(SUMIF(Accounts!A$10:A$84,C385,Accounts!Q$10:Q$84)=1,0,ROUND((D385-E385)*(1-F385-I385)/SETUP!$C$13,2))))</f>
        <v>0</v>
      </c>
      <c r="K385" s="14" t="str">
        <f>IF(SUM(C385:H385)=0,"",IF(T385=0,LOOKUP(C385,Accounts!$A$10:$A$84,Accounts!$B$10:$B$84),"Error!  Invalid Account Number"))</f>
        <v/>
      </c>
      <c r="L385" s="30">
        <f t="shared" si="32"/>
        <v>0</v>
      </c>
      <c r="M385" s="152">
        <f t="shared" si="35"/>
        <v>0</v>
      </c>
      <c r="N385" s="43"/>
      <c r="O385" s="92"/>
      <c r="P385" s="150"/>
      <c r="Q385" s="156">
        <f t="shared" si="37"/>
        <v>0</v>
      </c>
      <c r="R385" s="161">
        <f t="shared" si="34"/>
        <v>0</v>
      </c>
      <c r="S385" s="15">
        <f>SUMIF(Accounts!A$10:A$84,C385,Accounts!A$10:A$84)</f>
        <v>0</v>
      </c>
      <c r="T385" s="15">
        <f t="shared" si="36"/>
        <v>0</v>
      </c>
      <c r="U385" s="15">
        <f t="shared" si="33"/>
        <v>0</v>
      </c>
    </row>
    <row r="386" spans="1:21">
      <c r="A386" s="56"/>
      <c r="B386" s="3"/>
      <c r="C386" s="216"/>
      <c r="D386" s="102"/>
      <c r="E386" s="102"/>
      <c r="F386" s="103"/>
      <c r="G386" s="131"/>
      <c r="H386" s="2"/>
      <c r="I386" s="107">
        <f>IF(F386="",SUMIF(Accounts!$A$10:$A$84,C386,Accounts!$D$10:$D$84),0)</f>
        <v>0</v>
      </c>
      <c r="J386" s="30">
        <f>IF(H386&lt;&gt;"",ROUND(H386*(1-F386-I386),2),IF(SETUP!$C$10&lt;&gt;"Y",0,IF(SUMIF(Accounts!A$10:A$84,C386,Accounts!Q$10:Q$84)=1,0,ROUND((D386-E386)*(1-F386-I386)/SETUP!$C$13,2))))</f>
        <v>0</v>
      </c>
      <c r="K386" s="14" t="str">
        <f>IF(SUM(C386:H386)=0,"",IF(T386=0,LOOKUP(C386,Accounts!$A$10:$A$84,Accounts!$B$10:$B$84),"Error!  Invalid Account Number"))</f>
        <v/>
      </c>
      <c r="L386" s="30">
        <f t="shared" si="32"/>
        <v>0</v>
      </c>
      <c r="M386" s="152">
        <f t="shared" si="35"/>
        <v>0</v>
      </c>
      <c r="N386" s="43"/>
      <c r="O386" s="92"/>
      <c r="P386" s="150"/>
      <c r="Q386" s="156">
        <f t="shared" si="37"/>
        <v>0</v>
      </c>
      <c r="R386" s="161">
        <f t="shared" si="34"/>
        <v>0</v>
      </c>
      <c r="S386" s="15">
        <f>SUMIF(Accounts!A$10:A$84,C386,Accounts!A$10:A$84)</f>
        <v>0</v>
      </c>
      <c r="T386" s="15">
        <f t="shared" si="36"/>
        <v>0</v>
      </c>
      <c r="U386" s="15">
        <f t="shared" si="33"/>
        <v>0</v>
      </c>
    </row>
    <row r="387" spans="1:21">
      <c r="A387" s="56"/>
      <c r="B387" s="3"/>
      <c r="C387" s="216"/>
      <c r="D387" s="102"/>
      <c r="E387" s="102"/>
      <c r="F387" s="103"/>
      <c r="G387" s="131"/>
      <c r="H387" s="2"/>
      <c r="I387" s="107">
        <f>IF(F387="",SUMIF(Accounts!$A$10:$A$84,C387,Accounts!$D$10:$D$84),0)</f>
        <v>0</v>
      </c>
      <c r="J387" s="30">
        <f>IF(H387&lt;&gt;"",ROUND(H387*(1-F387-I387),2),IF(SETUP!$C$10&lt;&gt;"Y",0,IF(SUMIF(Accounts!A$10:A$84,C387,Accounts!Q$10:Q$84)=1,0,ROUND((D387-E387)*(1-F387-I387)/SETUP!$C$13,2))))</f>
        <v>0</v>
      </c>
      <c r="K387" s="14" t="str">
        <f>IF(SUM(C387:H387)=0,"",IF(T387=0,LOOKUP(C387,Accounts!$A$10:$A$84,Accounts!$B$10:$B$84),"Error!  Invalid Account Number"))</f>
        <v/>
      </c>
      <c r="L387" s="30">
        <f t="shared" si="32"/>
        <v>0</v>
      </c>
      <c r="M387" s="152">
        <f t="shared" si="35"/>
        <v>0</v>
      </c>
      <c r="N387" s="43"/>
      <c r="O387" s="92"/>
      <c r="P387" s="150"/>
      <c r="Q387" s="156">
        <f t="shared" si="37"/>
        <v>0</v>
      </c>
      <c r="R387" s="161">
        <f t="shared" si="34"/>
        <v>0</v>
      </c>
      <c r="S387" s="15">
        <f>SUMIF(Accounts!A$10:A$84,C387,Accounts!A$10:A$84)</f>
        <v>0</v>
      </c>
      <c r="T387" s="15">
        <f t="shared" si="36"/>
        <v>0</v>
      </c>
      <c r="U387" s="15">
        <f t="shared" si="33"/>
        <v>0</v>
      </c>
    </row>
    <row r="388" spans="1:21">
      <c r="A388" s="56"/>
      <c r="B388" s="3"/>
      <c r="C388" s="216"/>
      <c r="D388" s="102"/>
      <c r="E388" s="102"/>
      <c r="F388" s="103"/>
      <c r="G388" s="131"/>
      <c r="H388" s="2"/>
      <c r="I388" s="107">
        <f>IF(F388="",SUMIF(Accounts!$A$10:$A$84,C388,Accounts!$D$10:$D$84),0)</f>
        <v>0</v>
      </c>
      <c r="J388" s="30">
        <f>IF(H388&lt;&gt;"",ROUND(H388*(1-F388-I388),2),IF(SETUP!$C$10&lt;&gt;"Y",0,IF(SUMIF(Accounts!A$10:A$84,C388,Accounts!Q$10:Q$84)=1,0,ROUND((D388-E388)*(1-F388-I388)/SETUP!$C$13,2))))</f>
        <v>0</v>
      </c>
      <c r="K388" s="14" t="str">
        <f>IF(SUM(C388:H388)=0,"",IF(T388=0,LOOKUP(C388,Accounts!$A$10:$A$84,Accounts!$B$10:$B$84),"Error!  Invalid Account Number"))</f>
        <v/>
      </c>
      <c r="L388" s="30">
        <f t="shared" si="32"/>
        <v>0</v>
      </c>
      <c r="M388" s="152">
        <f t="shared" si="35"/>
        <v>0</v>
      </c>
      <c r="N388" s="43"/>
      <c r="O388" s="92"/>
      <c r="P388" s="150"/>
      <c r="Q388" s="156">
        <f t="shared" si="37"/>
        <v>0</v>
      </c>
      <c r="R388" s="161">
        <f t="shared" si="34"/>
        <v>0</v>
      </c>
      <c r="S388" s="15">
        <f>SUMIF(Accounts!A$10:A$84,C388,Accounts!A$10:A$84)</f>
        <v>0</v>
      </c>
      <c r="T388" s="15">
        <f t="shared" si="36"/>
        <v>0</v>
      </c>
      <c r="U388" s="15">
        <f t="shared" si="33"/>
        <v>0</v>
      </c>
    </row>
    <row r="389" spans="1:21">
      <c r="A389" s="56"/>
      <c r="B389" s="3"/>
      <c r="C389" s="216"/>
      <c r="D389" s="102"/>
      <c r="E389" s="102"/>
      <c r="F389" s="103"/>
      <c r="G389" s="131"/>
      <c r="H389" s="2"/>
      <c r="I389" s="107">
        <f>IF(F389="",SUMIF(Accounts!$A$10:$A$84,C389,Accounts!$D$10:$D$84),0)</f>
        <v>0</v>
      </c>
      <c r="J389" s="30">
        <f>IF(H389&lt;&gt;"",ROUND(H389*(1-F389-I389),2),IF(SETUP!$C$10&lt;&gt;"Y",0,IF(SUMIF(Accounts!A$10:A$84,C389,Accounts!Q$10:Q$84)=1,0,ROUND((D389-E389)*(1-F389-I389)/SETUP!$C$13,2))))</f>
        <v>0</v>
      </c>
      <c r="K389" s="14" t="str">
        <f>IF(SUM(C389:H389)=0,"",IF(T389=0,LOOKUP(C389,Accounts!$A$10:$A$84,Accounts!$B$10:$B$84),"Error!  Invalid Account Number"))</f>
        <v/>
      </c>
      <c r="L389" s="30">
        <f t="shared" si="32"/>
        <v>0</v>
      </c>
      <c r="M389" s="152">
        <f t="shared" si="35"/>
        <v>0</v>
      </c>
      <c r="N389" s="43"/>
      <c r="O389" s="92"/>
      <c r="P389" s="150"/>
      <c r="Q389" s="156">
        <f t="shared" si="37"/>
        <v>0</v>
      </c>
      <c r="R389" s="161">
        <f t="shared" si="34"/>
        <v>0</v>
      </c>
      <c r="S389" s="15">
        <f>SUMIF(Accounts!A$10:A$84,C389,Accounts!A$10:A$84)</f>
        <v>0</v>
      </c>
      <c r="T389" s="15">
        <f t="shared" si="36"/>
        <v>0</v>
      </c>
      <c r="U389" s="15">
        <f t="shared" si="33"/>
        <v>0</v>
      </c>
    </row>
    <row r="390" spans="1:21">
      <c r="A390" s="56"/>
      <c r="B390" s="3"/>
      <c r="C390" s="216"/>
      <c r="D390" s="102"/>
      <c r="E390" s="102"/>
      <c r="F390" s="103"/>
      <c r="G390" s="131"/>
      <c r="H390" s="2"/>
      <c r="I390" s="107">
        <f>IF(F390="",SUMIF(Accounts!$A$10:$A$84,C390,Accounts!$D$10:$D$84),0)</f>
        <v>0</v>
      </c>
      <c r="J390" s="30">
        <f>IF(H390&lt;&gt;"",ROUND(H390*(1-F390-I390),2),IF(SETUP!$C$10&lt;&gt;"Y",0,IF(SUMIF(Accounts!A$10:A$84,C390,Accounts!Q$10:Q$84)=1,0,ROUND((D390-E390)*(1-F390-I390)/SETUP!$C$13,2))))</f>
        <v>0</v>
      </c>
      <c r="K390" s="14" t="str">
        <f>IF(SUM(C390:H390)=0,"",IF(T390=0,LOOKUP(C390,Accounts!$A$10:$A$84,Accounts!$B$10:$B$84),"Error!  Invalid Account Number"))</f>
        <v/>
      </c>
      <c r="L390" s="30">
        <f t="shared" si="32"/>
        <v>0</v>
      </c>
      <c r="M390" s="152">
        <f t="shared" si="35"/>
        <v>0</v>
      </c>
      <c r="N390" s="43"/>
      <c r="O390" s="92"/>
      <c r="P390" s="150"/>
      <c r="Q390" s="156">
        <f t="shared" si="37"/>
        <v>0</v>
      </c>
      <c r="R390" s="161">
        <f t="shared" si="34"/>
        <v>0</v>
      </c>
      <c r="S390" s="15">
        <f>SUMIF(Accounts!A$10:A$84,C390,Accounts!A$10:A$84)</f>
        <v>0</v>
      </c>
      <c r="T390" s="15">
        <f t="shared" si="36"/>
        <v>0</v>
      </c>
      <c r="U390" s="15">
        <f t="shared" si="33"/>
        <v>0</v>
      </c>
    </row>
    <row r="391" spans="1:21">
      <c r="A391" s="56"/>
      <c r="B391" s="3"/>
      <c r="C391" s="216"/>
      <c r="D391" s="102"/>
      <c r="E391" s="102"/>
      <c r="F391" s="103"/>
      <c r="G391" s="131"/>
      <c r="H391" s="2"/>
      <c r="I391" s="107">
        <f>IF(F391="",SUMIF(Accounts!$A$10:$A$84,C391,Accounts!$D$10:$D$84),0)</f>
        <v>0</v>
      </c>
      <c r="J391" s="30">
        <f>IF(H391&lt;&gt;"",ROUND(H391*(1-F391-I391),2),IF(SETUP!$C$10&lt;&gt;"Y",0,IF(SUMIF(Accounts!A$10:A$84,C391,Accounts!Q$10:Q$84)=1,0,ROUND((D391-E391)*(1-F391-I391)/SETUP!$C$13,2))))</f>
        <v>0</v>
      </c>
      <c r="K391" s="14" t="str">
        <f>IF(SUM(C391:H391)=0,"",IF(T391=0,LOOKUP(C391,Accounts!$A$10:$A$84,Accounts!$B$10:$B$84),"Error!  Invalid Account Number"))</f>
        <v/>
      </c>
      <c r="L391" s="30">
        <f t="shared" si="32"/>
        <v>0</v>
      </c>
      <c r="M391" s="152">
        <f t="shared" si="35"/>
        <v>0</v>
      </c>
      <c r="N391" s="43"/>
      <c r="O391" s="92"/>
      <c r="P391" s="150"/>
      <c r="Q391" s="156">
        <f t="shared" si="37"/>
        <v>0</v>
      </c>
      <c r="R391" s="161">
        <f t="shared" si="34"/>
        <v>0</v>
      </c>
      <c r="S391" s="15">
        <f>SUMIF(Accounts!A$10:A$84,C391,Accounts!A$10:A$84)</f>
        <v>0</v>
      </c>
      <c r="T391" s="15">
        <f t="shared" si="36"/>
        <v>0</v>
      </c>
      <c r="U391" s="15">
        <f t="shared" si="33"/>
        <v>0</v>
      </c>
    </row>
    <row r="392" spans="1:21">
      <c r="A392" s="56"/>
      <c r="B392" s="3"/>
      <c r="C392" s="216"/>
      <c r="D392" s="102"/>
      <c r="E392" s="102"/>
      <c r="F392" s="103"/>
      <c r="G392" s="131"/>
      <c r="H392" s="2"/>
      <c r="I392" s="107">
        <f>IF(F392="",SUMIF(Accounts!$A$10:$A$84,C392,Accounts!$D$10:$D$84),0)</f>
        <v>0</v>
      </c>
      <c r="J392" s="30">
        <f>IF(H392&lt;&gt;"",ROUND(H392*(1-F392-I392),2),IF(SETUP!$C$10&lt;&gt;"Y",0,IF(SUMIF(Accounts!A$10:A$84,C392,Accounts!Q$10:Q$84)=1,0,ROUND((D392-E392)*(1-F392-I392)/SETUP!$C$13,2))))</f>
        <v>0</v>
      </c>
      <c r="K392" s="14" t="str">
        <f>IF(SUM(C392:H392)=0,"",IF(T392=0,LOOKUP(C392,Accounts!$A$10:$A$84,Accounts!$B$10:$B$84),"Error!  Invalid Account Number"))</f>
        <v/>
      </c>
      <c r="L392" s="30">
        <f t="shared" ref="L392:L455" si="38">D392-E392-J392-M392</f>
        <v>0</v>
      </c>
      <c r="M392" s="152">
        <f t="shared" si="35"/>
        <v>0</v>
      </c>
      <c r="N392" s="43"/>
      <c r="O392" s="92"/>
      <c r="P392" s="150"/>
      <c r="Q392" s="156">
        <f t="shared" si="37"/>
        <v>0</v>
      </c>
      <c r="R392" s="161">
        <f t="shared" si="34"/>
        <v>0</v>
      </c>
      <c r="S392" s="15">
        <f>SUMIF(Accounts!A$10:A$84,C392,Accounts!A$10:A$84)</f>
        <v>0</v>
      </c>
      <c r="T392" s="15">
        <f t="shared" si="36"/>
        <v>0</v>
      </c>
      <c r="U392" s="15">
        <f t="shared" ref="U392:U455" si="39">IF(OR(AND(D392-E392&lt;0,J392&gt;0),AND(D392-E392&gt;0,J392&lt;0)),1,0)</f>
        <v>0</v>
      </c>
    </row>
    <row r="393" spans="1:21">
      <c r="A393" s="56"/>
      <c r="B393" s="3"/>
      <c r="C393" s="216"/>
      <c r="D393" s="102"/>
      <c r="E393" s="102"/>
      <c r="F393" s="103"/>
      <c r="G393" s="131"/>
      <c r="H393" s="2"/>
      <c r="I393" s="107">
        <f>IF(F393="",SUMIF(Accounts!$A$10:$A$84,C393,Accounts!$D$10:$D$84),0)</f>
        <v>0</v>
      </c>
      <c r="J393" s="30">
        <f>IF(H393&lt;&gt;"",ROUND(H393*(1-F393-I393),2),IF(SETUP!$C$10&lt;&gt;"Y",0,IF(SUMIF(Accounts!A$10:A$84,C393,Accounts!Q$10:Q$84)=1,0,ROUND((D393-E393)*(1-F393-I393)/SETUP!$C$13,2))))</f>
        <v>0</v>
      </c>
      <c r="K393" s="14" t="str">
        <f>IF(SUM(C393:H393)=0,"",IF(T393=0,LOOKUP(C393,Accounts!$A$10:$A$84,Accounts!$B$10:$B$84),"Error!  Invalid Account Number"))</f>
        <v/>
      </c>
      <c r="L393" s="30">
        <f t="shared" si="38"/>
        <v>0</v>
      </c>
      <c r="M393" s="152">
        <f t="shared" si="35"/>
        <v>0</v>
      </c>
      <c r="N393" s="43"/>
      <c r="O393" s="92"/>
      <c r="P393" s="150"/>
      <c r="Q393" s="156">
        <f t="shared" si="37"/>
        <v>0</v>
      </c>
      <c r="R393" s="161">
        <f t="shared" ref="R393:R456" si="40">J393+Q393</f>
        <v>0</v>
      </c>
      <c r="S393" s="15">
        <f>SUMIF(Accounts!A$10:A$84,C393,Accounts!A$10:A$84)</f>
        <v>0</v>
      </c>
      <c r="T393" s="15">
        <f t="shared" si="36"/>
        <v>0</v>
      </c>
      <c r="U393" s="15">
        <f t="shared" si="39"/>
        <v>0</v>
      </c>
    </row>
    <row r="394" spans="1:21">
      <c r="A394" s="56"/>
      <c r="B394" s="3"/>
      <c r="C394" s="216"/>
      <c r="D394" s="102"/>
      <c r="E394" s="102"/>
      <c r="F394" s="103"/>
      <c r="G394" s="131"/>
      <c r="H394" s="2"/>
      <c r="I394" s="107">
        <f>IF(F394="",SUMIF(Accounts!$A$10:$A$84,C394,Accounts!$D$10:$D$84),0)</f>
        <v>0</v>
      </c>
      <c r="J394" s="30">
        <f>IF(H394&lt;&gt;"",ROUND(H394*(1-F394-I394),2),IF(SETUP!$C$10&lt;&gt;"Y",0,IF(SUMIF(Accounts!A$10:A$84,C394,Accounts!Q$10:Q$84)=1,0,ROUND((D394-E394)*(1-F394-I394)/SETUP!$C$13,2))))</f>
        <v>0</v>
      </c>
      <c r="K394" s="14" t="str">
        <f>IF(SUM(C394:H394)=0,"",IF(T394=0,LOOKUP(C394,Accounts!$A$10:$A$84,Accounts!$B$10:$B$84),"Error!  Invalid Account Number"))</f>
        <v/>
      </c>
      <c r="L394" s="30">
        <f t="shared" si="38"/>
        <v>0</v>
      </c>
      <c r="M394" s="152">
        <f t="shared" ref="M394:M457" si="41">ROUND((D394-E394)*(F394+I394),2)</f>
        <v>0</v>
      </c>
      <c r="N394" s="43"/>
      <c r="O394" s="92"/>
      <c r="P394" s="150"/>
      <c r="Q394" s="156">
        <f t="shared" si="37"/>
        <v>0</v>
      </c>
      <c r="R394" s="161">
        <f t="shared" si="40"/>
        <v>0</v>
      </c>
      <c r="S394" s="15">
        <f>SUMIF(Accounts!A$10:A$84,C394,Accounts!A$10:A$84)</f>
        <v>0</v>
      </c>
      <c r="T394" s="15">
        <f t="shared" ref="T394:T457" si="42">IF(AND(SUM(D394:H394)&lt;&gt;0,C394=0),1,IF(S394=C394,0,1))</f>
        <v>0</v>
      </c>
      <c r="U394" s="15">
        <f t="shared" si="39"/>
        <v>0</v>
      </c>
    </row>
    <row r="395" spans="1:21">
      <c r="A395" s="56"/>
      <c r="B395" s="3"/>
      <c r="C395" s="216"/>
      <c r="D395" s="102"/>
      <c r="E395" s="102"/>
      <c r="F395" s="103"/>
      <c r="G395" s="131"/>
      <c r="H395" s="2"/>
      <c r="I395" s="107">
        <f>IF(F395="",SUMIF(Accounts!$A$10:$A$84,C395,Accounts!$D$10:$D$84),0)</f>
        <v>0</v>
      </c>
      <c r="J395" s="30">
        <f>IF(H395&lt;&gt;"",ROUND(H395*(1-F395-I395),2),IF(SETUP!$C$10&lt;&gt;"Y",0,IF(SUMIF(Accounts!A$10:A$84,C395,Accounts!Q$10:Q$84)=1,0,ROUND((D395-E395)*(1-F395-I395)/SETUP!$C$13,2))))</f>
        <v>0</v>
      </c>
      <c r="K395" s="14" t="str">
        <f>IF(SUM(C395:H395)=0,"",IF(T395=0,LOOKUP(C395,Accounts!$A$10:$A$84,Accounts!$B$10:$B$84),"Error!  Invalid Account Number"))</f>
        <v/>
      </c>
      <c r="L395" s="30">
        <f t="shared" si="38"/>
        <v>0</v>
      </c>
      <c r="M395" s="152">
        <f t="shared" si="41"/>
        <v>0</v>
      </c>
      <c r="N395" s="43"/>
      <c r="O395" s="92"/>
      <c r="P395" s="150"/>
      <c r="Q395" s="156">
        <f t="shared" ref="Q395:Q458" si="43">IF(AND(C395&gt;=101,C395&lt;=120),-J395,0)</f>
        <v>0</v>
      </c>
      <c r="R395" s="161">
        <f t="shared" si="40"/>
        <v>0</v>
      </c>
      <c r="S395" s="15">
        <f>SUMIF(Accounts!A$10:A$84,C395,Accounts!A$10:A$84)</f>
        <v>0</v>
      </c>
      <c r="T395" s="15">
        <f t="shared" si="42"/>
        <v>0</v>
      </c>
      <c r="U395" s="15">
        <f t="shared" si="39"/>
        <v>0</v>
      </c>
    </row>
    <row r="396" spans="1:21">
      <c r="A396" s="56"/>
      <c r="B396" s="3"/>
      <c r="C396" s="216"/>
      <c r="D396" s="102"/>
      <c r="E396" s="102"/>
      <c r="F396" s="103"/>
      <c r="G396" s="131"/>
      <c r="H396" s="2"/>
      <c r="I396" s="107">
        <f>IF(F396="",SUMIF(Accounts!$A$10:$A$84,C396,Accounts!$D$10:$D$84),0)</f>
        <v>0</v>
      </c>
      <c r="J396" s="30">
        <f>IF(H396&lt;&gt;"",ROUND(H396*(1-F396-I396),2),IF(SETUP!$C$10&lt;&gt;"Y",0,IF(SUMIF(Accounts!A$10:A$84,C396,Accounts!Q$10:Q$84)=1,0,ROUND((D396-E396)*(1-F396-I396)/SETUP!$C$13,2))))</f>
        <v>0</v>
      </c>
      <c r="K396" s="14" t="str">
        <f>IF(SUM(C396:H396)=0,"",IF(T396=0,LOOKUP(C396,Accounts!$A$10:$A$84,Accounts!$B$10:$B$84),"Error!  Invalid Account Number"))</f>
        <v/>
      </c>
      <c r="L396" s="30">
        <f t="shared" si="38"/>
        <v>0</v>
      </c>
      <c r="M396" s="152">
        <f t="shared" si="41"/>
        <v>0</v>
      </c>
      <c r="N396" s="43"/>
      <c r="O396" s="92"/>
      <c r="P396" s="150"/>
      <c r="Q396" s="156">
        <f t="shared" si="43"/>
        <v>0</v>
      </c>
      <c r="R396" s="161">
        <f t="shared" si="40"/>
        <v>0</v>
      </c>
      <c r="S396" s="15">
        <f>SUMIF(Accounts!A$10:A$84,C396,Accounts!A$10:A$84)</f>
        <v>0</v>
      </c>
      <c r="T396" s="15">
        <f t="shared" si="42"/>
        <v>0</v>
      </c>
      <c r="U396" s="15">
        <f t="shared" si="39"/>
        <v>0</v>
      </c>
    </row>
    <row r="397" spans="1:21">
      <c r="A397" s="56"/>
      <c r="B397" s="3"/>
      <c r="C397" s="216"/>
      <c r="D397" s="102"/>
      <c r="E397" s="102"/>
      <c r="F397" s="103"/>
      <c r="G397" s="131"/>
      <c r="H397" s="2"/>
      <c r="I397" s="107">
        <f>IF(F397="",SUMIF(Accounts!$A$10:$A$84,C397,Accounts!$D$10:$D$84),0)</f>
        <v>0</v>
      </c>
      <c r="J397" s="30">
        <f>IF(H397&lt;&gt;"",ROUND(H397*(1-F397-I397),2),IF(SETUP!$C$10&lt;&gt;"Y",0,IF(SUMIF(Accounts!A$10:A$84,C397,Accounts!Q$10:Q$84)=1,0,ROUND((D397-E397)*(1-F397-I397)/SETUP!$C$13,2))))</f>
        <v>0</v>
      </c>
      <c r="K397" s="14" t="str">
        <f>IF(SUM(C397:H397)=0,"",IF(T397=0,LOOKUP(C397,Accounts!$A$10:$A$84,Accounts!$B$10:$B$84),"Error!  Invalid Account Number"))</f>
        <v/>
      </c>
      <c r="L397" s="30">
        <f t="shared" si="38"/>
        <v>0</v>
      </c>
      <c r="M397" s="152">
        <f t="shared" si="41"/>
        <v>0</v>
      </c>
      <c r="N397" s="43"/>
      <c r="O397" s="92"/>
      <c r="P397" s="150"/>
      <c r="Q397" s="156">
        <f t="shared" si="43"/>
        <v>0</v>
      </c>
      <c r="R397" s="161">
        <f t="shared" si="40"/>
        <v>0</v>
      </c>
      <c r="S397" s="15">
        <f>SUMIF(Accounts!A$10:A$84,C397,Accounts!A$10:A$84)</f>
        <v>0</v>
      </c>
      <c r="T397" s="15">
        <f t="shared" si="42"/>
        <v>0</v>
      </c>
      <c r="U397" s="15">
        <f t="shared" si="39"/>
        <v>0</v>
      </c>
    </row>
    <row r="398" spans="1:21">
      <c r="A398" s="56"/>
      <c r="B398" s="3"/>
      <c r="C398" s="216"/>
      <c r="D398" s="102"/>
      <c r="E398" s="102"/>
      <c r="F398" s="103"/>
      <c r="G398" s="131"/>
      <c r="H398" s="2"/>
      <c r="I398" s="107">
        <f>IF(F398="",SUMIF(Accounts!$A$10:$A$84,C398,Accounts!$D$10:$D$84),0)</f>
        <v>0</v>
      </c>
      <c r="J398" s="30">
        <f>IF(H398&lt;&gt;"",ROUND(H398*(1-F398-I398),2),IF(SETUP!$C$10&lt;&gt;"Y",0,IF(SUMIF(Accounts!A$10:A$84,C398,Accounts!Q$10:Q$84)=1,0,ROUND((D398-E398)*(1-F398-I398)/SETUP!$C$13,2))))</f>
        <v>0</v>
      </c>
      <c r="K398" s="14" t="str">
        <f>IF(SUM(C398:H398)=0,"",IF(T398=0,LOOKUP(C398,Accounts!$A$10:$A$84,Accounts!$B$10:$B$84),"Error!  Invalid Account Number"))</f>
        <v/>
      </c>
      <c r="L398" s="30">
        <f t="shared" si="38"/>
        <v>0</v>
      </c>
      <c r="M398" s="152">
        <f t="shared" si="41"/>
        <v>0</v>
      </c>
      <c r="N398" s="43"/>
      <c r="O398" s="92"/>
      <c r="P398" s="150"/>
      <c r="Q398" s="156">
        <f t="shared" si="43"/>
        <v>0</v>
      </c>
      <c r="R398" s="161">
        <f t="shared" si="40"/>
        <v>0</v>
      </c>
      <c r="S398" s="15">
        <f>SUMIF(Accounts!A$10:A$84,C398,Accounts!A$10:A$84)</f>
        <v>0</v>
      </c>
      <c r="T398" s="15">
        <f t="shared" si="42"/>
        <v>0</v>
      </c>
      <c r="U398" s="15">
        <f t="shared" si="39"/>
        <v>0</v>
      </c>
    </row>
    <row r="399" spans="1:21">
      <c r="A399" s="56"/>
      <c r="B399" s="3"/>
      <c r="C399" s="216"/>
      <c r="D399" s="102"/>
      <c r="E399" s="102"/>
      <c r="F399" s="103"/>
      <c r="G399" s="131"/>
      <c r="H399" s="2"/>
      <c r="I399" s="107">
        <f>IF(F399="",SUMIF(Accounts!$A$10:$A$84,C399,Accounts!$D$10:$D$84),0)</f>
        <v>0</v>
      </c>
      <c r="J399" s="30">
        <f>IF(H399&lt;&gt;"",ROUND(H399*(1-F399-I399),2),IF(SETUP!$C$10&lt;&gt;"Y",0,IF(SUMIF(Accounts!A$10:A$84,C399,Accounts!Q$10:Q$84)=1,0,ROUND((D399-E399)*(1-F399-I399)/SETUP!$C$13,2))))</f>
        <v>0</v>
      </c>
      <c r="K399" s="14" t="str">
        <f>IF(SUM(C399:H399)=0,"",IF(T399=0,LOOKUP(C399,Accounts!$A$10:$A$84,Accounts!$B$10:$B$84),"Error!  Invalid Account Number"))</f>
        <v/>
      </c>
      <c r="L399" s="30">
        <f t="shared" si="38"/>
        <v>0</v>
      </c>
      <c r="M399" s="152">
        <f t="shared" si="41"/>
        <v>0</v>
      </c>
      <c r="N399" s="43"/>
      <c r="O399" s="92"/>
      <c r="P399" s="150"/>
      <c r="Q399" s="156">
        <f t="shared" si="43"/>
        <v>0</v>
      </c>
      <c r="R399" s="161">
        <f t="shared" si="40"/>
        <v>0</v>
      </c>
      <c r="S399" s="15">
        <f>SUMIF(Accounts!A$10:A$84,C399,Accounts!A$10:A$84)</f>
        <v>0</v>
      </c>
      <c r="T399" s="15">
        <f t="shared" si="42"/>
        <v>0</v>
      </c>
      <c r="U399" s="15">
        <f t="shared" si="39"/>
        <v>0</v>
      </c>
    </row>
    <row r="400" spans="1:21">
      <c r="A400" s="56"/>
      <c r="B400" s="3"/>
      <c r="C400" s="216"/>
      <c r="D400" s="102"/>
      <c r="E400" s="102"/>
      <c r="F400" s="103"/>
      <c r="G400" s="131"/>
      <c r="H400" s="2"/>
      <c r="I400" s="107">
        <f>IF(F400="",SUMIF(Accounts!$A$10:$A$84,C400,Accounts!$D$10:$D$84),0)</f>
        <v>0</v>
      </c>
      <c r="J400" s="30">
        <f>IF(H400&lt;&gt;"",ROUND(H400*(1-F400-I400),2),IF(SETUP!$C$10&lt;&gt;"Y",0,IF(SUMIF(Accounts!A$10:A$84,C400,Accounts!Q$10:Q$84)=1,0,ROUND((D400-E400)*(1-F400-I400)/SETUP!$C$13,2))))</f>
        <v>0</v>
      </c>
      <c r="K400" s="14" t="str">
        <f>IF(SUM(C400:H400)=0,"",IF(T400=0,LOOKUP(C400,Accounts!$A$10:$A$84,Accounts!$B$10:$B$84),"Error!  Invalid Account Number"))</f>
        <v/>
      </c>
      <c r="L400" s="30">
        <f t="shared" si="38"/>
        <v>0</v>
      </c>
      <c r="M400" s="152">
        <f t="shared" si="41"/>
        <v>0</v>
      </c>
      <c r="N400" s="43"/>
      <c r="O400" s="92"/>
      <c r="P400" s="150"/>
      <c r="Q400" s="156">
        <f t="shared" si="43"/>
        <v>0</v>
      </c>
      <c r="R400" s="161">
        <f t="shared" si="40"/>
        <v>0</v>
      </c>
      <c r="S400" s="15">
        <f>SUMIF(Accounts!A$10:A$84,C400,Accounts!A$10:A$84)</f>
        <v>0</v>
      </c>
      <c r="T400" s="15">
        <f t="shared" si="42"/>
        <v>0</v>
      </c>
      <c r="U400" s="15">
        <f t="shared" si="39"/>
        <v>0</v>
      </c>
    </row>
    <row r="401" spans="1:21">
      <c r="A401" s="56"/>
      <c r="B401" s="3"/>
      <c r="C401" s="216"/>
      <c r="D401" s="102"/>
      <c r="E401" s="102"/>
      <c r="F401" s="103"/>
      <c r="G401" s="131"/>
      <c r="H401" s="2"/>
      <c r="I401" s="107">
        <f>IF(F401="",SUMIF(Accounts!$A$10:$A$84,C401,Accounts!$D$10:$D$84),0)</f>
        <v>0</v>
      </c>
      <c r="J401" s="30">
        <f>IF(H401&lt;&gt;"",ROUND(H401*(1-F401-I401),2),IF(SETUP!$C$10&lt;&gt;"Y",0,IF(SUMIF(Accounts!A$10:A$84,C401,Accounts!Q$10:Q$84)=1,0,ROUND((D401-E401)*(1-F401-I401)/SETUP!$C$13,2))))</f>
        <v>0</v>
      </c>
      <c r="K401" s="14" t="str">
        <f>IF(SUM(C401:H401)=0,"",IF(T401=0,LOOKUP(C401,Accounts!$A$10:$A$84,Accounts!$B$10:$B$84),"Error!  Invalid Account Number"))</f>
        <v/>
      </c>
      <c r="L401" s="30">
        <f t="shared" si="38"/>
        <v>0</v>
      </c>
      <c r="M401" s="152">
        <f t="shared" si="41"/>
        <v>0</v>
      </c>
      <c r="N401" s="43"/>
      <c r="O401" s="92"/>
      <c r="P401" s="150"/>
      <c r="Q401" s="156">
        <f t="shared" si="43"/>
        <v>0</v>
      </c>
      <c r="R401" s="161">
        <f t="shared" si="40"/>
        <v>0</v>
      </c>
      <c r="S401" s="15">
        <f>SUMIF(Accounts!A$10:A$84,C401,Accounts!A$10:A$84)</f>
        <v>0</v>
      </c>
      <c r="T401" s="15">
        <f t="shared" si="42"/>
        <v>0</v>
      </c>
      <c r="U401" s="15">
        <f t="shared" si="39"/>
        <v>0</v>
      </c>
    </row>
    <row r="402" spans="1:21">
      <c r="A402" s="56"/>
      <c r="B402" s="3"/>
      <c r="C402" s="216"/>
      <c r="D402" s="102"/>
      <c r="E402" s="102"/>
      <c r="F402" s="103"/>
      <c r="G402" s="131"/>
      <c r="H402" s="2"/>
      <c r="I402" s="107">
        <f>IF(F402="",SUMIF(Accounts!$A$10:$A$84,C402,Accounts!$D$10:$D$84),0)</f>
        <v>0</v>
      </c>
      <c r="J402" s="30">
        <f>IF(H402&lt;&gt;"",ROUND(H402*(1-F402-I402),2),IF(SETUP!$C$10&lt;&gt;"Y",0,IF(SUMIF(Accounts!A$10:A$84,C402,Accounts!Q$10:Q$84)=1,0,ROUND((D402-E402)*(1-F402-I402)/SETUP!$C$13,2))))</f>
        <v>0</v>
      </c>
      <c r="K402" s="14" t="str">
        <f>IF(SUM(C402:H402)=0,"",IF(T402=0,LOOKUP(C402,Accounts!$A$10:$A$84,Accounts!$B$10:$B$84),"Error!  Invalid Account Number"))</f>
        <v/>
      </c>
      <c r="L402" s="30">
        <f t="shared" si="38"/>
        <v>0</v>
      </c>
      <c r="M402" s="152">
        <f t="shared" si="41"/>
        <v>0</v>
      </c>
      <c r="N402" s="43"/>
      <c r="O402" s="92"/>
      <c r="P402" s="150"/>
      <c r="Q402" s="156">
        <f t="shared" si="43"/>
        <v>0</v>
      </c>
      <c r="R402" s="161">
        <f t="shared" si="40"/>
        <v>0</v>
      </c>
      <c r="S402" s="15">
        <f>SUMIF(Accounts!A$10:A$84,C402,Accounts!A$10:A$84)</f>
        <v>0</v>
      </c>
      <c r="T402" s="15">
        <f t="shared" si="42"/>
        <v>0</v>
      </c>
      <c r="U402" s="15">
        <f t="shared" si="39"/>
        <v>0</v>
      </c>
    </row>
    <row r="403" spans="1:21">
      <c r="A403" s="56"/>
      <c r="B403" s="3"/>
      <c r="C403" s="216"/>
      <c r="D403" s="102"/>
      <c r="E403" s="102"/>
      <c r="F403" s="103"/>
      <c r="G403" s="131"/>
      <c r="H403" s="2"/>
      <c r="I403" s="107">
        <f>IF(F403="",SUMIF(Accounts!$A$10:$A$84,C403,Accounts!$D$10:$D$84),0)</f>
        <v>0</v>
      </c>
      <c r="J403" s="30">
        <f>IF(H403&lt;&gt;"",ROUND(H403*(1-F403-I403),2),IF(SETUP!$C$10&lt;&gt;"Y",0,IF(SUMIF(Accounts!A$10:A$84,C403,Accounts!Q$10:Q$84)=1,0,ROUND((D403-E403)*(1-F403-I403)/SETUP!$C$13,2))))</f>
        <v>0</v>
      </c>
      <c r="K403" s="14" t="str">
        <f>IF(SUM(C403:H403)=0,"",IF(T403=0,LOOKUP(C403,Accounts!$A$10:$A$84,Accounts!$B$10:$B$84),"Error!  Invalid Account Number"))</f>
        <v/>
      </c>
      <c r="L403" s="30">
        <f t="shared" si="38"/>
        <v>0</v>
      </c>
      <c r="M403" s="152">
        <f t="shared" si="41"/>
        <v>0</v>
      </c>
      <c r="N403" s="43"/>
      <c r="O403" s="92"/>
      <c r="P403" s="150"/>
      <c r="Q403" s="156">
        <f t="shared" si="43"/>
        <v>0</v>
      </c>
      <c r="R403" s="161">
        <f t="shared" si="40"/>
        <v>0</v>
      </c>
      <c r="S403" s="15">
        <f>SUMIF(Accounts!A$10:A$84,C403,Accounts!A$10:A$84)</f>
        <v>0</v>
      </c>
      <c r="T403" s="15">
        <f t="shared" si="42"/>
        <v>0</v>
      </c>
      <c r="U403" s="15">
        <f t="shared" si="39"/>
        <v>0</v>
      </c>
    </row>
    <row r="404" spans="1:21">
      <c r="A404" s="56"/>
      <c r="B404" s="3"/>
      <c r="C404" s="216"/>
      <c r="D404" s="102"/>
      <c r="E404" s="102"/>
      <c r="F404" s="103"/>
      <c r="G404" s="131"/>
      <c r="H404" s="2"/>
      <c r="I404" s="107">
        <f>IF(F404="",SUMIF(Accounts!$A$10:$A$84,C404,Accounts!$D$10:$D$84),0)</f>
        <v>0</v>
      </c>
      <c r="J404" s="30">
        <f>IF(H404&lt;&gt;"",ROUND(H404*(1-F404-I404),2),IF(SETUP!$C$10&lt;&gt;"Y",0,IF(SUMIF(Accounts!A$10:A$84,C404,Accounts!Q$10:Q$84)=1,0,ROUND((D404-E404)*(1-F404-I404)/SETUP!$C$13,2))))</f>
        <v>0</v>
      </c>
      <c r="K404" s="14" t="str">
        <f>IF(SUM(C404:H404)=0,"",IF(T404=0,LOOKUP(C404,Accounts!$A$10:$A$84,Accounts!$B$10:$B$84),"Error!  Invalid Account Number"))</f>
        <v/>
      </c>
      <c r="L404" s="30">
        <f t="shared" si="38"/>
        <v>0</v>
      </c>
      <c r="M404" s="152">
        <f t="shared" si="41"/>
        <v>0</v>
      </c>
      <c r="N404" s="43"/>
      <c r="O404" s="92"/>
      <c r="P404" s="150"/>
      <c r="Q404" s="156">
        <f t="shared" si="43"/>
        <v>0</v>
      </c>
      <c r="R404" s="161">
        <f t="shared" si="40"/>
        <v>0</v>
      </c>
      <c r="S404" s="15">
        <f>SUMIF(Accounts!A$10:A$84,C404,Accounts!A$10:A$84)</f>
        <v>0</v>
      </c>
      <c r="T404" s="15">
        <f t="shared" si="42"/>
        <v>0</v>
      </c>
      <c r="U404" s="15">
        <f t="shared" si="39"/>
        <v>0</v>
      </c>
    </row>
    <row r="405" spans="1:21">
      <c r="A405" s="56"/>
      <c r="B405" s="3"/>
      <c r="C405" s="216"/>
      <c r="D405" s="102"/>
      <c r="E405" s="102"/>
      <c r="F405" s="103"/>
      <c r="G405" s="131"/>
      <c r="H405" s="2"/>
      <c r="I405" s="107">
        <f>IF(F405="",SUMIF(Accounts!$A$10:$A$84,C405,Accounts!$D$10:$D$84),0)</f>
        <v>0</v>
      </c>
      <c r="J405" s="30">
        <f>IF(H405&lt;&gt;"",ROUND(H405*(1-F405-I405),2),IF(SETUP!$C$10&lt;&gt;"Y",0,IF(SUMIF(Accounts!A$10:A$84,C405,Accounts!Q$10:Q$84)=1,0,ROUND((D405-E405)*(1-F405-I405)/SETUP!$C$13,2))))</f>
        <v>0</v>
      </c>
      <c r="K405" s="14" t="str">
        <f>IF(SUM(C405:H405)=0,"",IF(T405=0,LOOKUP(C405,Accounts!$A$10:$A$84,Accounts!$B$10:$B$84),"Error!  Invalid Account Number"))</f>
        <v/>
      </c>
      <c r="L405" s="30">
        <f t="shared" si="38"/>
        <v>0</v>
      </c>
      <c r="M405" s="152">
        <f t="shared" si="41"/>
        <v>0</v>
      </c>
      <c r="N405" s="43"/>
      <c r="O405" s="92"/>
      <c r="P405" s="150"/>
      <c r="Q405" s="156">
        <f t="shared" si="43"/>
        <v>0</v>
      </c>
      <c r="R405" s="161">
        <f t="shared" si="40"/>
        <v>0</v>
      </c>
      <c r="S405" s="15">
        <f>SUMIF(Accounts!A$10:A$84,C405,Accounts!A$10:A$84)</f>
        <v>0</v>
      </c>
      <c r="T405" s="15">
        <f t="shared" si="42"/>
        <v>0</v>
      </c>
      <c r="U405" s="15">
        <f t="shared" si="39"/>
        <v>0</v>
      </c>
    </row>
    <row r="406" spans="1:21">
      <c r="A406" s="56"/>
      <c r="B406" s="3"/>
      <c r="C406" s="216"/>
      <c r="D406" s="102"/>
      <c r="E406" s="102"/>
      <c r="F406" s="103"/>
      <c r="G406" s="131"/>
      <c r="H406" s="2"/>
      <c r="I406" s="107">
        <f>IF(F406="",SUMIF(Accounts!$A$10:$A$84,C406,Accounts!$D$10:$D$84),0)</f>
        <v>0</v>
      </c>
      <c r="J406" s="30">
        <f>IF(H406&lt;&gt;"",ROUND(H406*(1-F406-I406),2),IF(SETUP!$C$10&lt;&gt;"Y",0,IF(SUMIF(Accounts!A$10:A$84,C406,Accounts!Q$10:Q$84)=1,0,ROUND((D406-E406)*(1-F406-I406)/SETUP!$C$13,2))))</f>
        <v>0</v>
      </c>
      <c r="K406" s="14" t="str">
        <f>IF(SUM(C406:H406)=0,"",IF(T406=0,LOOKUP(C406,Accounts!$A$10:$A$84,Accounts!$B$10:$B$84),"Error!  Invalid Account Number"))</f>
        <v/>
      </c>
      <c r="L406" s="30">
        <f t="shared" si="38"/>
        <v>0</v>
      </c>
      <c r="M406" s="152">
        <f t="shared" si="41"/>
        <v>0</v>
      </c>
      <c r="N406" s="43"/>
      <c r="O406" s="92"/>
      <c r="P406" s="150"/>
      <c r="Q406" s="156">
        <f t="shared" si="43"/>
        <v>0</v>
      </c>
      <c r="R406" s="161">
        <f t="shared" si="40"/>
        <v>0</v>
      </c>
      <c r="S406" s="15">
        <f>SUMIF(Accounts!A$10:A$84,C406,Accounts!A$10:A$84)</f>
        <v>0</v>
      </c>
      <c r="T406" s="15">
        <f t="shared" si="42"/>
        <v>0</v>
      </c>
      <c r="U406" s="15">
        <f t="shared" si="39"/>
        <v>0</v>
      </c>
    </row>
    <row r="407" spans="1:21">
      <c r="A407" s="56"/>
      <c r="B407" s="3"/>
      <c r="C407" s="216"/>
      <c r="D407" s="102"/>
      <c r="E407" s="102"/>
      <c r="F407" s="103"/>
      <c r="G407" s="131"/>
      <c r="H407" s="2"/>
      <c r="I407" s="107">
        <f>IF(F407="",SUMIF(Accounts!$A$10:$A$84,C407,Accounts!$D$10:$D$84),0)</f>
        <v>0</v>
      </c>
      <c r="J407" s="30">
        <f>IF(H407&lt;&gt;"",ROUND(H407*(1-F407-I407),2),IF(SETUP!$C$10&lt;&gt;"Y",0,IF(SUMIF(Accounts!A$10:A$84,C407,Accounts!Q$10:Q$84)=1,0,ROUND((D407-E407)*(1-F407-I407)/SETUP!$C$13,2))))</f>
        <v>0</v>
      </c>
      <c r="K407" s="14" t="str">
        <f>IF(SUM(C407:H407)=0,"",IF(T407=0,LOOKUP(C407,Accounts!$A$10:$A$84,Accounts!$B$10:$B$84),"Error!  Invalid Account Number"))</f>
        <v/>
      </c>
      <c r="L407" s="30">
        <f t="shared" si="38"/>
        <v>0</v>
      </c>
      <c r="M407" s="152">
        <f t="shared" si="41"/>
        <v>0</v>
      </c>
      <c r="N407" s="43"/>
      <c r="O407" s="92"/>
      <c r="P407" s="150"/>
      <c r="Q407" s="156">
        <f t="shared" si="43"/>
        <v>0</v>
      </c>
      <c r="R407" s="161">
        <f t="shared" si="40"/>
        <v>0</v>
      </c>
      <c r="S407" s="15">
        <f>SUMIF(Accounts!A$10:A$84,C407,Accounts!A$10:A$84)</f>
        <v>0</v>
      </c>
      <c r="T407" s="15">
        <f t="shared" si="42"/>
        <v>0</v>
      </c>
      <c r="U407" s="15">
        <f t="shared" si="39"/>
        <v>0</v>
      </c>
    </row>
    <row r="408" spans="1:21">
      <c r="A408" s="56"/>
      <c r="B408" s="3"/>
      <c r="C408" s="216"/>
      <c r="D408" s="102"/>
      <c r="E408" s="102"/>
      <c r="F408" s="103"/>
      <c r="G408" s="131"/>
      <c r="H408" s="2"/>
      <c r="I408" s="107">
        <f>IF(F408="",SUMIF(Accounts!$A$10:$A$84,C408,Accounts!$D$10:$D$84),0)</f>
        <v>0</v>
      </c>
      <c r="J408" s="30">
        <f>IF(H408&lt;&gt;"",ROUND(H408*(1-F408-I408),2),IF(SETUP!$C$10&lt;&gt;"Y",0,IF(SUMIF(Accounts!A$10:A$84,C408,Accounts!Q$10:Q$84)=1,0,ROUND((D408-E408)*(1-F408-I408)/SETUP!$C$13,2))))</f>
        <v>0</v>
      </c>
      <c r="K408" s="14" t="str">
        <f>IF(SUM(C408:H408)=0,"",IF(T408=0,LOOKUP(C408,Accounts!$A$10:$A$84,Accounts!$B$10:$B$84),"Error!  Invalid Account Number"))</f>
        <v/>
      </c>
      <c r="L408" s="30">
        <f t="shared" si="38"/>
        <v>0</v>
      </c>
      <c r="M408" s="152">
        <f t="shared" si="41"/>
        <v>0</v>
      </c>
      <c r="N408" s="43"/>
      <c r="O408" s="92"/>
      <c r="P408" s="150"/>
      <c r="Q408" s="156">
        <f t="shared" si="43"/>
        <v>0</v>
      </c>
      <c r="R408" s="161">
        <f t="shared" si="40"/>
        <v>0</v>
      </c>
      <c r="S408" s="15">
        <f>SUMIF(Accounts!A$10:A$84,C408,Accounts!A$10:A$84)</f>
        <v>0</v>
      </c>
      <c r="T408" s="15">
        <f t="shared" si="42"/>
        <v>0</v>
      </c>
      <c r="U408" s="15">
        <f t="shared" si="39"/>
        <v>0</v>
      </c>
    </row>
    <row r="409" spans="1:21">
      <c r="A409" s="56"/>
      <c r="B409" s="3"/>
      <c r="C409" s="216"/>
      <c r="D409" s="102"/>
      <c r="E409" s="102"/>
      <c r="F409" s="103"/>
      <c r="G409" s="131"/>
      <c r="H409" s="2"/>
      <c r="I409" s="107">
        <f>IF(F409="",SUMIF(Accounts!$A$10:$A$84,C409,Accounts!$D$10:$D$84),0)</f>
        <v>0</v>
      </c>
      <c r="J409" s="30">
        <f>IF(H409&lt;&gt;"",ROUND(H409*(1-F409-I409),2),IF(SETUP!$C$10&lt;&gt;"Y",0,IF(SUMIF(Accounts!A$10:A$84,C409,Accounts!Q$10:Q$84)=1,0,ROUND((D409-E409)*(1-F409-I409)/SETUP!$C$13,2))))</f>
        <v>0</v>
      </c>
      <c r="K409" s="14" t="str">
        <f>IF(SUM(C409:H409)=0,"",IF(T409=0,LOOKUP(C409,Accounts!$A$10:$A$84,Accounts!$B$10:$B$84),"Error!  Invalid Account Number"))</f>
        <v/>
      </c>
      <c r="L409" s="30">
        <f t="shared" si="38"/>
        <v>0</v>
      </c>
      <c r="M409" s="152">
        <f t="shared" si="41"/>
        <v>0</v>
      </c>
      <c r="N409" s="43"/>
      <c r="O409" s="92"/>
      <c r="P409" s="150"/>
      <c r="Q409" s="156">
        <f t="shared" si="43"/>
        <v>0</v>
      </c>
      <c r="R409" s="161">
        <f t="shared" si="40"/>
        <v>0</v>
      </c>
      <c r="S409" s="15">
        <f>SUMIF(Accounts!A$10:A$84,C409,Accounts!A$10:A$84)</f>
        <v>0</v>
      </c>
      <c r="T409" s="15">
        <f t="shared" si="42"/>
        <v>0</v>
      </c>
      <c r="U409" s="15">
        <f t="shared" si="39"/>
        <v>0</v>
      </c>
    </row>
    <row r="410" spans="1:21">
      <c r="A410" s="56"/>
      <c r="B410" s="3"/>
      <c r="C410" s="216"/>
      <c r="D410" s="102"/>
      <c r="E410" s="102"/>
      <c r="F410" s="103"/>
      <c r="G410" s="131"/>
      <c r="H410" s="2"/>
      <c r="I410" s="107">
        <f>IF(F410="",SUMIF(Accounts!$A$10:$A$84,C410,Accounts!$D$10:$D$84),0)</f>
        <v>0</v>
      </c>
      <c r="J410" s="30">
        <f>IF(H410&lt;&gt;"",ROUND(H410*(1-F410-I410),2),IF(SETUP!$C$10&lt;&gt;"Y",0,IF(SUMIF(Accounts!A$10:A$84,C410,Accounts!Q$10:Q$84)=1,0,ROUND((D410-E410)*(1-F410-I410)/SETUP!$C$13,2))))</f>
        <v>0</v>
      </c>
      <c r="K410" s="14" t="str">
        <f>IF(SUM(C410:H410)=0,"",IF(T410=0,LOOKUP(C410,Accounts!$A$10:$A$84,Accounts!$B$10:$B$84),"Error!  Invalid Account Number"))</f>
        <v/>
      </c>
      <c r="L410" s="30">
        <f t="shared" si="38"/>
        <v>0</v>
      </c>
      <c r="M410" s="152">
        <f t="shared" si="41"/>
        <v>0</v>
      </c>
      <c r="N410" s="43"/>
      <c r="O410" s="92"/>
      <c r="P410" s="150"/>
      <c r="Q410" s="156">
        <f t="shared" si="43"/>
        <v>0</v>
      </c>
      <c r="R410" s="161">
        <f t="shared" si="40"/>
        <v>0</v>
      </c>
      <c r="S410" s="15">
        <f>SUMIF(Accounts!A$10:A$84,C410,Accounts!A$10:A$84)</f>
        <v>0</v>
      </c>
      <c r="T410" s="15">
        <f t="shared" si="42"/>
        <v>0</v>
      </c>
      <c r="U410" s="15">
        <f t="shared" si="39"/>
        <v>0</v>
      </c>
    </row>
    <row r="411" spans="1:21">
      <c r="A411" s="56"/>
      <c r="B411" s="3"/>
      <c r="C411" s="216"/>
      <c r="D411" s="102"/>
      <c r="E411" s="102"/>
      <c r="F411" s="103"/>
      <c r="G411" s="131"/>
      <c r="H411" s="2"/>
      <c r="I411" s="107">
        <f>IF(F411="",SUMIF(Accounts!$A$10:$A$84,C411,Accounts!$D$10:$D$84),0)</f>
        <v>0</v>
      </c>
      <c r="J411" s="30">
        <f>IF(H411&lt;&gt;"",ROUND(H411*(1-F411-I411),2),IF(SETUP!$C$10&lt;&gt;"Y",0,IF(SUMIF(Accounts!A$10:A$84,C411,Accounts!Q$10:Q$84)=1,0,ROUND((D411-E411)*(1-F411-I411)/SETUP!$C$13,2))))</f>
        <v>0</v>
      </c>
      <c r="K411" s="14" t="str">
        <f>IF(SUM(C411:H411)=0,"",IF(T411=0,LOOKUP(C411,Accounts!$A$10:$A$84,Accounts!$B$10:$B$84),"Error!  Invalid Account Number"))</f>
        <v/>
      </c>
      <c r="L411" s="30">
        <f t="shared" si="38"/>
        <v>0</v>
      </c>
      <c r="M411" s="152">
        <f t="shared" si="41"/>
        <v>0</v>
      </c>
      <c r="N411" s="43"/>
      <c r="O411" s="92"/>
      <c r="P411" s="150"/>
      <c r="Q411" s="156">
        <f t="shared" si="43"/>
        <v>0</v>
      </c>
      <c r="R411" s="161">
        <f t="shared" si="40"/>
        <v>0</v>
      </c>
      <c r="S411" s="15">
        <f>SUMIF(Accounts!A$10:A$84,C411,Accounts!A$10:A$84)</f>
        <v>0</v>
      </c>
      <c r="T411" s="15">
        <f t="shared" si="42"/>
        <v>0</v>
      </c>
      <c r="U411" s="15">
        <f t="shared" si="39"/>
        <v>0</v>
      </c>
    </row>
    <row r="412" spans="1:21">
      <c r="A412" s="56"/>
      <c r="B412" s="3"/>
      <c r="C412" s="216"/>
      <c r="D412" s="102"/>
      <c r="E412" s="102"/>
      <c r="F412" s="103"/>
      <c r="G412" s="131"/>
      <c r="H412" s="2"/>
      <c r="I412" s="107">
        <f>IF(F412="",SUMIF(Accounts!$A$10:$A$84,C412,Accounts!$D$10:$D$84),0)</f>
        <v>0</v>
      </c>
      <c r="J412" s="30">
        <f>IF(H412&lt;&gt;"",ROUND(H412*(1-F412-I412),2),IF(SETUP!$C$10&lt;&gt;"Y",0,IF(SUMIF(Accounts!A$10:A$84,C412,Accounts!Q$10:Q$84)=1,0,ROUND((D412-E412)*(1-F412-I412)/SETUP!$C$13,2))))</f>
        <v>0</v>
      </c>
      <c r="K412" s="14" t="str">
        <f>IF(SUM(C412:H412)=0,"",IF(T412=0,LOOKUP(C412,Accounts!$A$10:$A$84,Accounts!$B$10:$B$84),"Error!  Invalid Account Number"))</f>
        <v/>
      </c>
      <c r="L412" s="30">
        <f t="shared" si="38"/>
        <v>0</v>
      </c>
      <c r="M412" s="152">
        <f t="shared" si="41"/>
        <v>0</v>
      </c>
      <c r="N412" s="43"/>
      <c r="O412" s="92"/>
      <c r="P412" s="150"/>
      <c r="Q412" s="156">
        <f t="shared" si="43"/>
        <v>0</v>
      </c>
      <c r="R412" s="161">
        <f t="shared" si="40"/>
        <v>0</v>
      </c>
      <c r="S412" s="15">
        <f>SUMIF(Accounts!A$10:A$84,C412,Accounts!A$10:A$84)</f>
        <v>0</v>
      </c>
      <c r="T412" s="15">
        <f t="shared" si="42"/>
        <v>0</v>
      </c>
      <c r="U412" s="15">
        <f t="shared" si="39"/>
        <v>0</v>
      </c>
    </row>
    <row r="413" spans="1:21">
      <c r="A413" s="56"/>
      <c r="B413" s="3"/>
      <c r="C413" s="216"/>
      <c r="D413" s="102"/>
      <c r="E413" s="102"/>
      <c r="F413" s="103"/>
      <c r="G413" s="131"/>
      <c r="H413" s="2"/>
      <c r="I413" s="107">
        <f>IF(F413="",SUMIF(Accounts!$A$10:$A$84,C413,Accounts!$D$10:$D$84),0)</f>
        <v>0</v>
      </c>
      <c r="J413" s="30">
        <f>IF(H413&lt;&gt;"",ROUND(H413*(1-F413-I413),2),IF(SETUP!$C$10&lt;&gt;"Y",0,IF(SUMIF(Accounts!A$10:A$84,C413,Accounts!Q$10:Q$84)=1,0,ROUND((D413-E413)*(1-F413-I413)/SETUP!$C$13,2))))</f>
        <v>0</v>
      </c>
      <c r="K413" s="14" t="str">
        <f>IF(SUM(C413:H413)=0,"",IF(T413=0,LOOKUP(C413,Accounts!$A$10:$A$84,Accounts!$B$10:$B$84),"Error!  Invalid Account Number"))</f>
        <v/>
      </c>
      <c r="L413" s="30">
        <f t="shared" si="38"/>
        <v>0</v>
      </c>
      <c r="M413" s="152">
        <f t="shared" si="41"/>
        <v>0</v>
      </c>
      <c r="N413" s="43"/>
      <c r="O413" s="92"/>
      <c r="P413" s="150"/>
      <c r="Q413" s="156">
        <f t="shared" si="43"/>
        <v>0</v>
      </c>
      <c r="R413" s="161">
        <f t="shared" si="40"/>
        <v>0</v>
      </c>
      <c r="S413" s="15">
        <f>SUMIF(Accounts!A$10:A$84,C413,Accounts!A$10:A$84)</f>
        <v>0</v>
      </c>
      <c r="T413" s="15">
        <f t="shared" si="42"/>
        <v>0</v>
      </c>
      <c r="U413" s="15">
        <f t="shared" si="39"/>
        <v>0</v>
      </c>
    </row>
    <row r="414" spans="1:21">
      <c r="A414" s="56"/>
      <c r="B414" s="3"/>
      <c r="C414" s="216"/>
      <c r="D414" s="102"/>
      <c r="E414" s="102"/>
      <c r="F414" s="103"/>
      <c r="G414" s="131"/>
      <c r="H414" s="2"/>
      <c r="I414" s="107">
        <f>IF(F414="",SUMIF(Accounts!$A$10:$A$84,C414,Accounts!$D$10:$D$84),0)</f>
        <v>0</v>
      </c>
      <c r="J414" s="30">
        <f>IF(H414&lt;&gt;"",ROUND(H414*(1-F414-I414),2),IF(SETUP!$C$10&lt;&gt;"Y",0,IF(SUMIF(Accounts!A$10:A$84,C414,Accounts!Q$10:Q$84)=1,0,ROUND((D414-E414)*(1-F414-I414)/SETUP!$C$13,2))))</f>
        <v>0</v>
      </c>
      <c r="K414" s="14" t="str">
        <f>IF(SUM(C414:H414)=0,"",IF(T414=0,LOOKUP(C414,Accounts!$A$10:$A$84,Accounts!$B$10:$B$84),"Error!  Invalid Account Number"))</f>
        <v/>
      </c>
      <c r="L414" s="30">
        <f t="shared" si="38"/>
        <v>0</v>
      </c>
      <c r="M414" s="152">
        <f t="shared" si="41"/>
        <v>0</v>
      </c>
      <c r="N414" s="43"/>
      <c r="O414" s="92"/>
      <c r="P414" s="150"/>
      <c r="Q414" s="156">
        <f t="shared" si="43"/>
        <v>0</v>
      </c>
      <c r="R414" s="161">
        <f t="shared" si="40"/>
        <v>0</v>
      </c>
      <c r="S414" s="15">
        <f>SUMIF(Accounts!A$10:A$84,C414,Accounts!A$10:A$84)</f>
        <v>0</v>
      </c>
      <c r="T414" s="15">
        <f t="shared" si="42"/>
        <v>0</v>
      </c>
      <c r="U414" s="15">
        <f t="shared" si="39"/>
        <v>0</v>
      </c>
    </row>
    <row r="415" spans="1:21">
      <c r="A415" s="56"/>
      <c r="B415" s="3"/>
      <c r="C415" s="216"/>
      <c r="D415" s="102"/>
      <c r="E415" s="102"/>
      <c r="F415" s="103"/>
      <c r="G415" s="131"/>
      <c r="H415" s="2"/>
      <c r="I415" s="107">
        <f>IF(F415="",SUMIF(Accounts!$A$10:$A$84,C415,Accounts!$D$10:$D$84),0)</f>
        <v>0</v>
      </c>
      <c r="J415" s="30">
        <f>IF(H415&lt;&gt;"",ROUND(H415*(1-F415-I415),2),IF(SETUP!$C$10&lt;&gt;"Y",0,IF(SUMIF(Accounts!A$10:A$84,C415,Accounts!Q$10:Q$84)=1,0,ROUND((D415-E415)*(1-F415-I415)/SETUP!$C$13,2))))</f>
        <v>0</v>
      </c>
      <c r="K415" s="14" t="str">
        <f>IF(SUM(C415:H415)=0,"",IF(T415=0,LOOKUP(C415,Accounts!$A$10:$A$84,Accounts!$B$10:$B$84),"Error!  Invalid Account Number"))</f>
        <v/>
      </c>
      <c r="L415" s="30">
        <f t="shared" si="38"/>
        <v>0</v>
      </c>
      <c r="M415" s="152">
        <f t="shared" si="41"/>
        <v>0</v>
      </c>
      <c r="N415" s="43"/>
      <c r="O415" s="92"/>
      <c r="P415" s="150"/>
      <c r="Q415" s="156">
        <f t="shared" si="43"/>
        <v>0</v>
      </c>
      <c r="R415" s="161">
        <f t="shared" si="40"/>
        <v>0</v>
      </c>
      <c r="S415" s="15">
        <f>SUMIF(Accounts!A$10:A$84,C415,Accounts!A$10:A$84)</f>
        <v>0</v>
      </c>
      <c r="T415" s="15">
        <f t="shared" si="42"/>
        <v>0</v>
      </c>
      <c r="U415" s="15">
        <f t="shared" si="39"/>
        <v>0</v>
      </c>
    </row>
    <row r="416" spans="1:21">
      <c r="A416" s="56"/>
      <c r="B416" s="3"/>
      <c r="C416" s="216"/>
      <c r="D416" s="102"/>
      <c r="E416" s="102"/>
      <c r="F416" s="103"/>
      <c r="G416" s="131"/>
      <c r="H416" s="2"/>
      <c r="I416" s="107">
        <f>IF(F416="",SUMIF(Accounts!$A$10:$A$84,C416,Accounts!$D$10:$D$84),0)</f>
        <v>0</v>
      </c>
      <c r="J416" s="30">
        <f>IF(H416&lt;&gt;"",ROUND(H416*(1-F416-I416),2),IF(SETUP!$C$10&lt;&gt;"Y",0,IF(SUMIF(Accounts!A$10:A$84,C416,Accounts!Q$10:Q$84)=1,0,ROUND((D416-E416)*(1-F416-I416)/SETUP!$C$13,2))))</f>
        <v>0</v>
      </c>
      <c r="K416" s="14" t="str">
        <f>IF(SUM(C416:H416)=0,"",IF(T416=0,LOOKUP(C416,Accounts!$A$10:$A$84,Accounts!$B$10:$B$84),"Error!  Invalid Account Number"))</f>
        <v/>
      </c>
      <c r="L416" s="30">
        <f t="shared" si="38"/>
        <v>0</v>
      </c>
      <c r="M416" s="152">
        <f t="shared" si="41"/>
        <v>0</v>
      </c>
      <c r="N416" s="43"/>
      <c r="O416" s="92"/>
      <c r="P416" s="150"/>
      <c r="Q416" s="156">
        <f t="shared" si="43"/>
        <v>0</v>
      </c>
      <c r="R416" s="161">
        <f t="shared" si="40"/>
        <v>0</v>
      </c>
      <c r="S416" s="15">
        <f>SUMIF(Accounts!A$10:A$84,C416,Accounts!A$10:A$84)</f>
        <v>0</v>
      </c>
      <c r="T416" s="15">
        <f t="shared" si="42"/>
        <v>0</v>
      </c>
      <c r="U416" s="15">
        <f t="shared" si="39"/>
        <v>0</v>
      </c>
    </row>
    <row r="417" spans="1:21">
      <c r="A417" s="56"/>
      <c r="B417" s="3"/>
      <c r="C417" s="216"/>
      <c r="D417" s="102"/>
      <c r="E417" s="102"/>
      <c r="F417" s="103"/>
      <c r="G417" s="131"/>
      <c r="H417" s="2"/>
      <c r="I417" s="107">
        <f>IF(F417="",SUMIF(Accounts!$A$10:$A$84,C417,Accounts!$D$10:$D$84),0)</f>
        <v>0</v>
      </c>
      <c r="J417" s="30">
        <f>IF(H417&lt;&gt;"",ROUND(H417*(1-F417-I417),2),IF(SETUP!$C$10&lt;&gt;"Y",0,IF(SUMIF(Accounts!A$10:A$84,C417,Accounts!Q$10:Q$84)=1,0,ROUND((D417-E417)*(1-F417-I417)/SETUP!$C$13,2))))</f>
        <v>0</v>
      </c>
      <c r="K417" s="14" t="str">
        <f>IF(SUM(C417:H417)=0,"",IF(T417=0,LOOKUP(C417,Accounts!$A$10:$A$84,Accounts!$B$10:$B$84),"Error!  Invalid Account Number"))</f>
        <v/>
      </c>
      <c r="L417" s="30">
        <f t="shared" si="38"/>
        <v>0</v>
      </c>
      <c r="M417" s="152">
        <f t="shared" si="41"/>
        <v>0</v>
      </c>
      <c r="N417" s="43"/>
      <c r="O417" s="92"/>
      <c r="P417" s="150"/>
      <c r="Q417" s="156">
        <f t="shared" si="43"/>
        <v>0</v>
      </c>
      <c r="R417" s="161">
        <f t="shared" si="40"/>
        <v>0</v>
      </c>
      <c r="S417" s="15">
        <f>SUMIF(Accounts!A$10:A$84,C417,Accounts!A$10:A$84)</f>
        <v>0</v>
      </c>
      <c r="T417" s="15">
        <f t="shared" si="42"/>
        <v>0</v>
      </c>
      <c r="U417" s="15">
        <f t="shared" si="39"/>
        <v>0</v>
      </c>
    </row>
    <row r="418" spans="1:21">
      <c r="A418" s="56"/>
      <c r="B418" s="3"/>
      <c r="C418" s="216"/>
      <c r="D418" s="102"/>
      <c r="E418" s="102"/>
      <c r="F418" s="103"/>
      <c r="G418" s="131"/>
      <c r="H418" s="2"/>
      <c r="I418" s="107">
        <f>IF(F418="",SUMIF(Accounts!$A$10:$A$84,C418,Accounts!$D$10:$D$84),0)</f>
        <v>0</v>
      </c>
      <c r="J418" s="30">
        <f>IF(H418&lt;&gt;"",ROUND(H418*(1-F418-I418),2),IF(SETUP!$C$10&lt;&gt;"Y",0,IF(SUMIF(Accounts!A$10:A$84,C418,Accounts!Q$10:Q$84)=1,0,ROUND((D418-E418)*(1-F418-I418)/SETUP!$C$13,2))))</f>
        <v>0</v>
      </c>
      <c r="K418" s="14" t="str">
        <f>IF(SUM(C418:H418)=0,"",IF(T418=0,LOOKUP(C418,Accounts!$A$10:$A$84,Accounts!$B$10:$B$84),"Error!  Invalid Account Number"))</f>
        <v/>
      </c>
      <c r="L418" s="30">
        <f t="shared" si="38"/>
        <v>0</v>
      </c>
      <c r="M418" s="152">
        <f t="shared" si="41"/>
        <v>0</v>
      </c>
      <c r="N418" s="43"/>
      <c r="O418" s="92"/>
      <c r="P418" s="150"/>
      <c r="Q418" s="156">
        <f t="shared" si="43"/>
        <v>0</v>
      </c>
      <c r="R418" s="161">
        <f t="shared" si="40"/>
        <v>0</v>
      </c>
      <c r="S418" s="15">
        <f>SUMIF(Accounts!A$10:A$84,C418,Accounts!A$10:A$84)</f>
        <v>0</v>
      </c>
      <c r="T418" s="15">
        <f t="shared" si="42"/>
        <v>0</v>
      </c>
      <c r="U418" s="15">
        <f t="shared" si="39"/>
        <v>0</v>
      </c>
    </row>
    <row r="419" spans="1:21">
      <c r="A419" s="56"/>
      <c r="B419" s="3"/>
      <c r="C419" s="216"/>
      <c r="D419" s="102"/>
      <c r="E419" s="102"/>
      <c r="F419" s="103"/>
      <c r="G419" s="131"/>
      <c r="H419" s="2"/>
      <c r="I419" s="107">
        <f>IF(F419="",SUMIF(Accounts!$A$10:$A$84,C419,Accounts!$D$10:$D$84),0)</f>
        <v>0</v>
      </c>
      <c r="J419" s="30">
        <f>IF(H419&lt;&gt;"",ROUND(H419*(1-F419-I419),2),IF(SETUP!$C$10&lt;&gt;"Y",0,IF(SUMIF(Accounts!A$10:A$84,C419,Accounts!Q$10:Q$84)=1,0,ROUND((D419-E419)*(1-F419-I419)/SETUP!$C$13,2))))</f>
        <v>0</v>
      </c>
      <c r="K419" s="14" t="str">
        <f>IF(SUM(C419:H419)=0,"",IF(T419=0,LOOKUP(C419,Accounts!$A$10:$A$84,Accounts!$B$10:$B$84),"Error!  Invalid Account Number"))</f>
        <v/>
      </c>
      <c r="L419" s="30">
        <f t="shared" si="38"/>
        <v>0</v>
      </c>
      <c r="M419" s="152">
        <f t="shared" si="41"/>
        <v>0</v>
      </c>
      <c r="N419" s="43"/>
      <c r="O419" s="92"/>
      <c r="P419" s="150"/>
      <c r="Q419" s="156">
        <f t="shared" si="43"/>
        <v>0</v>
      </c>
      <c r="R419" s="161">
        <f t="shared" si="40"/>
        <v>0</v>
      </c>
      <c r="S419" s="15">
        <f>SUMIF(Accounts!A$10:A$84,C419,Accounts!A$10:A$84)</f>
        <v>0</v>
      </c>
      <c r="T419" s="15">
        <f t="shared" si="42"/>
        <v>0</v>
      </c>
      <c r="U419" s="15">
        <f t="shared" si="39"/>
        <v>0</v>
      </c>
    </row>
    <row r="420" spans="1:21">
      <c r="A420" s="56"/>
      <c r="B420" s="3"/>
      <c r="C420" s="216"/>
      <c r="D420" s="102"/>
      <c r="E420" s="102"/>
      <c r="F420" s="103"/>
      <c r="G420" s="131"/>
      <c r="H420" s="2"/>
      <c r="I420" s="107">
        <f>IF(F420="",SUMIF(Accounts!$A$10:$A$84,C420,Accounts!$D$10:$D$84),0)</f>
        <v>0</v>
      </c>
      <c r="J420" s="30">
        <f>IF(H420&lt;&gt;"",ROUND(H420*(1-F420-I420),2),IF(SETUP!$C$10&lt;&gt;"Y",0,IF(SUMIF(Accounts!A$10:A$84,C420,Accounts!Q$10:Q$84)=1,0,ROUND((D420-E420)*(1-F420-I420)/SETUP!$C$13,2))))</f>
        <v>0</v>
      </c>
      <c r="K420" s="14" t="str">
        <f>IF(SUM(C420:H420)=0,"",IF(T420=0,LOOKUP(C420,Accounts!$A$10:$A$84,Accounts!$B$10:$B$84),"Error!  Invalid Account Number"))</f>
        <v/>
      </c>
      <c r="L420" s="30">
        <f t="shared" si="38"/>
        <v>0</v>
      </c>
      <c r="M420" s="152">
        <f t="shared" si="41"/>
        <v>0</v>
      </c>
      <c r="N420" s="43"/>
      <c r="O420" s="92"/>
      <c r="P420" s="150"/>
      <c r="Q420" s="156">
        <f t="shared" si="43"/>
        <v>0</v>
      </c>
      <c r="R420" s="161">
        <f t="shared" si="40"/>
        <v>0</v>
      </c>
      <c r="S420" s="15">
        <f>SUMIF(Accounts!A$10:A$84,C420,Accounts!A$10:A$84)</f>
        <v>0</v>
      </c>
      <c r="T420" s="15">
        <f t="shared" si="42"/>
        <v>0</v>
      </c>
      <c r="U420" s="15">
        <f t="shared" si="39"/>
        <v>0</v>
      </c>
    </row>
    <row r="421" spans="1:21">
      <c r="A421" s="56"/>
      <c r="B421" s="3"/>
      <c r="C421" s="216"/>
      <c r="D421" s="102"/>
      <c r="E421" s="102"/>
      <c r="F421" s="103"/>
      <c r="G421" s="131"/>
      <c r="H421" s="2"/>
      <c r="I421" s="107">
        <f>IF(F421="",SUMIF(Accounts!$A$10:$A$84,C421,Accounts!$D$10:$D$84),0)</f>
        <v>0</v>
      </c>
      <c r="J421" s="30">
        <f>IF(H421&lt;&gt;"",ROUND(H421*(1-F421-I421),2),IF(SETUP!$C$10&lt;&gt;"Y",0,IF(SUMIF(Accounts!A$10:A$84,C421,Accounts!Q$10:Q$84)=1,0,ROUND((D421-E421)*(1-F421-I421)/SETUP!$C$13,2))))</f>
        <v>0</v>
      </c>
      <c r="K421" s="14" t="str">
        <f>IF(SUM(C421:H421)=0,"",IF(T421=0,LOOKUP(C421,Accounts!$A$10:$A$84,Accounts!$B$10:$B$84),"Error!  Invalid Account Number"))</f>
        <v/>
      </c>
      <c r="L421" s="30">
        <f t="shared" si="38"/>
        <v>0</v>
      </c>
      <c r="M421" s="152">
        <f t="shared" si="41"/>
        <v>0</v>
      </c>
      <c r="N421" s="43"/>
      <c r="O421" s="92"/>
      <c r="P421" s="150"/>
      <c r="Q421" s="156">
        <f t="shared" si="43"/>
        <v>0</v>
      </c>
      <c r="R421" s="161">
        <f t="shared" si="40"/>
        <v>0</v>
      </c>
      <c r="S421" s="15">
        <f>SUMIF(Accounts!A$10:A$84,C421,Accounts!A$10:A$84)</f>
        <v>0</v>
      </c>
      <c r="T421" s="15">
        <f t="shared" si="42"/>
        <v>0</v>
      </c>
      <c r="U421" s="15">
        <f t="shared" si="39"/>
        <v>0</v>
      </c>
    </row>
    <row r="422" spans="1:21">
      <c r="A422" s="56"/>
      <c r="B422" s="3"/>
      <c r="C422" s="216"/>
      <c r="D422" s="102"/>
      <c r="E422" s="102"/>
      <c r="F422" s="103"/>
      <c r="G422" s="131"/>
      <c r="H422" s="2"/>
      <c r="I422" s="107">
        <f>IF(F422="",SUMIF(Accounts!$A$10:$A$84,C422,Accounts!$D$10:$D$84),0)</f>
        <v>0</v>
      </c>
      <c r="J422" s="30">
        <f>IF(H422&lt;&gt;"",ROUND(H422*(1-F422-I422),2),IF(SETUP!$C$10&lt;&gt;"Y",0,IF(SUMIF(Accounts!A$10:A$84,C422,Accounts!Q$10:Q$84)=1,0,ROUND((D422-E422)*(1-F422-I422)/SETUP!$C$13,2))))</f>
        <v>0</v>
      </c>
      <c r="K422" s="14" t="str">
        <f>IF(SUM(C422:H422)=0,"",IF(T422=0,LOOKUP(C422,Accounts!$A$10:$A$84,Accounts!$B$10:$B$84),"Error!  Invalid Account Number"))</f>
        <v/>
      </c>
      <c r="L422" s="30">
        <f t="shared" si="38"/>
        <v>0</v>
      </c>
      <c r="M422" s="152">
        <f t="shared" si="41"/>
        <v>0</v>
      </c>
      <c r="N422" s="43"/>
      <c r="O422" s="92"/>
      <c r="P422" s="150"/>
      <c r="Q422" s="156">
        <f t="shared" si="43"/>
        <v>0</v>
      </c>
      <c r="R422" s="161">
        <f t="shared" si="40"/>
        <v>0</v>
      </c>
      <c r="S422" s="15">
        <f>SUMIF(Accounts!A$10:A$84,C422,Accounts!A$10:A$84)</f>
        <v>0</v>
      </c>
      <c r="T422" s="15">
        <f t="shared" si="42"/>
        <v>0</v>
      </c>
      <c r="U422" s="15">
        <f t="shared" si="39"/>
        <v>0</v>
      </c>
    </row>
    <row r="423" spans="1:21">
      <c r="A423" s="56"/>
      <c r="B423" s="3"/>
      <c r="C423" s="216"/>
      <c r="D423" s="102"/>
      <c r="E423" s="102"/>
      <c r="F423" s="103"/>
      <c r="G423" s="131"/>
      <c r="H423" s="2"/>
      <c r="I423" s="107">
        <f>IF(F423="",SUMIF(Accounts!$A$10:$A$84,C423,Accounts!$D$10:$D$84),0)</f>
        <v>0</v>
      </c>
      <c r="J423" s="30">
        <f>IF(H423&lt;&gt;"",ROUND(H423*(1-F423-I423),2),IF(SETUP!$C$10&lt;&gt;"Y",0,IF(SUMIF(Accounts!A$10:A$84,C423,Accounts!Q$10:Q$84)=1,0,ROUND((D423-E423)*(1-F423-I423)/SETUP!$C$13,2))))</f>
        <v>0</v>
      </c>
      <c r="K423" s="14" t="str">
        <f>IF(SUM(C423:H423)=0,"",IF(T423=0,LOOKUP(C423,Accounts!$A$10:$A$84,Accounts!$B$10:$B$84),"Error!  Invalid Account Number"))</f>
        <v/>
      </c>
      <c r="L423" s="30">
        <f t="shared" si="38"/>
        <v>0</v>
      </c>
      <c r="M423" s="152">
        <f t="shared" si="41"/>
        <v>0</v>
      </c>
      <c r="N423" s="43"/>
      <c r="O423" s="92"/>
      <c r="P423" s="150"/>
      <c r="Q423" s="156">
        <f t="shared" si="43"/>
        <v>0</v>
      </c>
      <c r="R423" s="161">
        <f t="shared" si="40"/>
        <v>0</v>
      </c>
      <c r="S423" s="15">
        <f>SUMIF(Accounts!A$10:A$84,C423,Accounts!A$10:A$84)</f>
        <v>0</v>
      </c>
      <c r="T423" s="15">
        <f t="shared" si="42"/>
        <v>0</v>
      </c>
      <c r="U423" s="15">
        <f t="shared" si="39"/>
        <v>0</v>
      </c>
    </row>
    <row r="424" spans="1:21">
      <c r="A424" s="56"/>
      <c r="B424" s="3"/>
      <c r="C424" s="216"/>
      <c r="D424" s="102"/>
      <c r="E424" s="102"/>
      <c r="F424" s="103"/>
      <c r="G424" s="131"/>
      <c r="H424" s="2"/>
      <c r="I424" s="107">
        <f>IF(F424="",SUMIF(Accounts!$A$10:$A$84,C424,Accounts!$D$10:$D$84),0)</f>
        <v>0</v>
      </c>
      <c r="J424" s="30">
        <f>IF(H424&lt;&gt;"",ROUND(H424*(1-F424-I424),2),IF(SETUP!$C$10&lt;&gt;"Y",0,IF(SUMIF(Accounts!A$10:A$84,C424,Accounts!Q$10:Q$84)=1,0,ROUND((D424-E424)*(1-F424-I424)/SETUP!$C$13,2))))</f>
        <v>0</v>
      </c>
      <c r="K424" s="14" t="str">
        <f>IF(SUM(C424:H424)=0,"",IF(T424=0,LOOKUP(C424,Accounts!$A$10:$A$84,Accounts!$B$10:$B$84),"Error!  Invalid Account Number"))</f>
        <v/>
      </c>
      <c r="L424" s="30">
        <f t="shared" si="38"/>
        <v>0</v>
      </c>
      <c r="M424" s="152">
        <f t="shared" si="41"/>
        <v>0</v>
      </c>
      <c r="N424" s="43"/>
      <c r="O424" s="92"/>
      <c r="P424" s="150"/>
      <c r="Q424" s="156">
        <f t="shared" si="43"/>
        <v>0</v>
      </c>
      <c r="R424" s="161">
        <f t="shared" si="40"/>
        <v>0</v>
      </c>
      <c r="S424" s="15">
        <f>SUMIF(Accounts!A$10:A$84,C424,Accounts!A$10:A$84)</f>
        <v>0</v>
      </c>
      <c r="T424" s="15">
        <f t="shared" si="42"/>
        <v>0</v>
      </c>
      <c r="U424" s="15">
        <f t="shared" si="39"/>
        <v>0</v>
      </c>
    </row>
    <row r="425" spans="1:21">
      <c r="A425" s="56"/>
      <c r="B425" s="3"/>
      <c r="C425" s="216"/>
      <c r="D425" s="102"/>
      <c r="E425" s="102"/>
      <c r="F425" s="103"/>
      <c r="G425" s="131"/>
      <c r="H425" s="2"/>
      <c r="I425" s="107">
        <f>IF(F425="",SUMIF(Accounts!$A$10:$A$84,C425,Accounts!$D$10:$D$84),0)</f>
        <v>0</v>
      </c>
      <c r="J425" s="30">
        <f>IF(H425&lt;&gt;"",ROUND(H425*(1-F425-I425),2),IF(SETUP!$C$10&lt;&gt;"Y",0,IF(SUMIF(Accounts!A$10:A$84,C425,Accounts!Q$10:Q$84)=1,0,ROUND((D425-E425)*(1-F425-I425)/SETUP!$C$13,2))))</f>
        <v>0</v>
      </c>
      <c r="K425" s="14" t="str">
        <f>IF(SUM(C425:H425)=0,"",IF(T425=0,LOOKUP(C425,Accounts!$A$10:$A$84,Accounts!$B$10:$B$84),"Error!  Invalid Account Number"))</f>
        <v/>
      </c>
      <c r="L425" s="30">
        <f t="shared" si="38"/>
        <v>0</v>
      </c>
      <c r="M425" s="152">
        <f t="shared" si="41"/>
        <v>0</v>
      </c>
      <c r="N425" s="43"/>
      <c r="O425" s="92"/>
      <c r="P425" s="150"/>
      <c r="Q425" s="156">
        <f t="shared" si="43"/>
        <v>0</v>
      </c>
      <c r="R425" s="161">
        <f t="shared" si="40"/>
        <v>0</v>
      </c>
      <c r="S425" s="15">
        <f>SUMIF(Accounts!A$10:A$84,C425,Accounts!A$10:A$84)</f>
        <v>0</v>
      </c>
      <c r="T425" s="15">
        <f t="shared" si="42"/>
        <v>0</v>
      </c>
      <c r="U425" s="15">
        <f t="shared" si="39"/>
        <v>0</v>
      </c>
    </row>
    <row r="426" spans="1:21">
      <c r="A426" s="56"/>
      <c r="B426" s="3"/>
      <c r="C426" s="216"/>
      <c r="D426" s="102"/>
      <c r="E426" s="102"/>
      <c r="F426" s="103"/>
      <c r="G426" s="131"/>
      <c r="H426" s="2"/>
      <c r="I426" s="107">
        <f>IF(F426="",SUMIF(Accounts!$A$10:$A$84,C426,Accounts!$D$10:$D$84),0)</f>
        <v>0</v>
      </c>
      <c r="J426" s="30">
        <f>IF(H426&lt;&gt;"",ROUND(H426*(1-F426-I426),2),IF(SETUP!$C$10&lt;&gt;"Y",0,IF(SUMIF(Accounts!A$10:A$84,C426,Accounts!Q$10:Q$84)=1,0,ROUND((D426-E426)*(1-F426-I426)/SETUP!$C$13,2))))</f>
        <v>0</v>
      </c>
      <c r="K426" s="14" t="str">
        <f>IF(SUM(C426:H426)=0,"",IF(T426=0,LOOKUP(C426,Accounts!$A$10:$A$84,Accounts!$B$10:$B$84),"Error!  Invalid Account Number"))</f>
        <v/>
      </c>
      <c r="L426" s="30">
        <f t="shared" si="38"/>
        <v>0</v>
      </c>
      <c r="M426" s="152">
        <f t="shared" si="41"/>
        <v>0</v>
      </c>
      <c r="N426" s="43"/>
      <c r="O426" s="92"/>
      <c r="P426" s="150"/>
      <c r="Q426" s="156">
        <f t="shared" si="43"/>
        <v>0</v>
      </c>
      <c r="R426" s="161">
        <f t="shared" si="40"/>
        <v>0</v>
      </c>
      <c r="S426" s="15">
        <f>SUMIF(Accounts!A$10:A$84,C426,Accounts!A$10:A$84)</f>
        <v>0</v>
      </c>
      <c r="T426" s="15">
        <f t="shared" si="42"/>
        <v>0</v>
      </c>
      <c r="U426" s="15">
        <f t="shared" si="39"/>
        <v>0</v>
      </c>
    </row>
    <row r="427" spans="1:21">
      <c r="A427" s="56"/>
      <c r="B427" s="3"/>
      <c r="C427" s="216"/>
      <c r="D427" s="102"/>
      <c r="E427" s="102"/>
      <c r="F427" s="103"/>
      <c r="G427" s="131"/>
      <c r="H427" s="2"/>
      <c r="I427" s="107">
        <f>IF(F427="",SUMIF(Accounts!$A$10:$A$84,C427,Accounts!$D$10:$D$84),0)</f>
        <v>0</v>
      </c>
      <c r="J427" s="30">
        <f>IF(H427&lt;&gt;"",ROUND(H427*(1-F427-I427),2),IF(SETUP!$C$10&lt;&gt;"Y",0,IF(SUMIF(Accounts!A$10:A$84,C427,Accounts!Q$10:Q$84)=1,0,ROUND((D427-E427)*(1-F427-I427)/SETUP!$C$13,2))))</f>
        <v>0</v>
      </c>
      <c r="K427" s="14" t="str">
        <f>IF(SUM(C427:H427)=0,"",IF(T427=0,LOOKUP(C427,Accounts!$A$10:$A$84,Accounts!$B$10:$B$84),"Error!  Invalid Account Number"))</f>
        <v/>
      </c>
      <c r="L427" s="30">
        <f t="shared" si="38"/>
        <v>0</v>
      </c>
      <c r="M427" s="152">
        <f t="shared" si="41"/>
        <v>0</v>
      </c>
      <c r="N427" s="43"/>
      <c r="O427" s="92"/>
      <c r="P427" s="150"/>
      <c r="Q427" s="156">
        <f t="shared" si="43"/>
        <v>0</v>
      </c>
      <c r="R427" s="161">
        <f t="shared" si="40"/>
        <v>0</v>
      </c>
      <c r="S427" s="15">
        <f>SUMIF(Accounts!A$10:A$84,C427,Accounts!A$10:A$84)</f>
        <v>0</v>
      </c>
      <c r="T427" s="15">
        <f t="shared" si="42"/>
        <v>0</v>
      </c>
      <c r="U427" s="15">
        <f t="shared" si="39"/>
        <v>0</v>
      </c>
    </row>
    <row r="428" spans="1:21">
      <c r="A428" s="56"/>
      <c r="B428" s="3"/>
      <c r="C428" s="216"/>
      <c r="D428" s="102"/>
      <c r="E428" s="102"/>
      <c r="F428" s="103"/>
      <c r="G428" s="131"/>
      <c r="H428" s="2"/>
      <c r="I428" s="107">
        <f>IF(F428="",SUMIF(Accounts!$A$10:$A$84,C428,Accounts!$D$10:$D$84),0)</f>
        <v>0</v>
      </c>
      <c r="J428" s="30">
        <f>IF(H428&lt;&gt;"",ROUND(H428*(1-F428-I428),2),IF(SETUP!$C$10&lt;&gt;"Y",0,IF(SUMIF(Accounts!A$10:A$84,C428,Accounts!Q$10:Q$84)=1,0,ROUND((D428-E428)*(1-F428-I428)/SETUP!$C$13,2))))</f>
        <v>0</v>
      </c>
      <c r="K428" s="14" t="str">
        <f>IF(SUM(C428:H428)=0,"",IF(T428=0,LOOKUP(C428,Accounts!$A$10:$A$84,Accounts!$B$10:$B$84),"Error!  Invalid Account Number"))</f>
        <v/>
      </c>
      <c r="L428" s="30">
        <f t="shared" si="38"/>
        <v>0</v>
      </c>
      <c r="M428" s="152">
        <f t="shared" si="41"/>
        <v>0</v>
      </c>
      <c r="N428" s="43"/>
      <c r="O428" s="92"/>
      <c r="P428" s="150"/>
      <c r="Q428" s="156">
        <f t="shared" si="43"/>
        <v>0</v>
      </c>
      <c r="R428" s="161">
        <f t="shared" si="40"/>
        <v>0</v>
      </c>
      <c r="S428" s="15">
        <f>SUMIF(Accounts!A$10:A$84,C428,Accounts!A$10:A$84)</f>
        <v>0</v>
      </c>
      <c r="T428" s="15">
        <f t="shared" si="42"/>
        <v>0</v>
      </c>
      <c r="U428" s="15">
        <f t="shared" si="39"/>
        <v>0</v>
      </c>
    </row>
    <row r="429" spans="1:21">
      <c r="A429" s="56"/>
      <c r="B429" s="3"/>
      <c r="C429" s="216"/>
      <c r="D429" s="102"/>
      <c r="E429" s="102"/>
      <c r="F429" s="103"/>
      <c r="G429" s="131"/>
      <c r="H429" s="2"/>
      <c r="I429" s="107">
        <f>IF(F429="",SUMIF(Accounts!$A$10:$A$84,C429,Accounts!$D$10:$D$84),0)</f>
        <v>0</v>
      </c>
      <c r="J429" s="30">
        <f>IF(H429&lt;&gt;"",ROUND(H429*(1-F429-I429),2),IF(SETUP!$C$10&lt;&gt;"Y",0,IF(SUMIF(Accounts!A$10:A$84,C429,Accounts!Q$10:Q$84)=1,0,ROUND((D429-E429)*(1-F429-I429)/SETUP!$C$13,2))))</f>
        <v>0</v>
      </c>
      <c r="K429" s="14" t="str">
        <f>IF(SUM(C429:H429)=0,"",IF(T429=0,LOOKUP(C429,Accounts!$A$10:$A$84,Accounts!$B$10:$B$84),"Error!  Invalid Account Number"))</f>
        <v/>
      </c>
      <c r="L429" s="30">
        <f t="shared" si="38"/>
        <v>0</v>
      </c>
      <c r="M429" s="152">
        <f t="shared" si="41"/>
        <v>0</v>
      </c>
      <c r="N429" s="43"/>
      <c r="O429" s="92"/>
      <c r="P429" s="150"/>
      <c r="Q429" s="156">
        <f t="shared" si="43"/>
        <v>0</v>
      </c>
      <c r="R429" s="161">
        <f t="shared" si="40"/>
        <v>0</v>
      </c>
      <c r="S429" s="15">
        <f>SUMIF(Accounts!A$10:A$84,C429,Accounts!A$10:A$84)</f>
        <v>0</v>
      </c>
      <c r="T429" s="15">
        <f t="shared" si="42"/>
        <v>0</v>
      </c>
      <c r="U429" s="15">
        <f t="shared" si="39"/>
        <v>0</v>
      </c>
    </row>
    <row r="430" spans="1:21">
      <c r="A430" s="56"/>
      <c r="B430" s="3"/>
      <c r="C430" s="216"/>
      <c r="D430" s="102"/>
      <c r="E430" s="102"/>
      <c r="F430" s="103"/>
      <c r="G430" s="131"/>
      <c r="H430" s="2"/>
      <c r="I430" s="107">
        <f>IF(F430="",SUMIF(Accounts!$A$10:$A$84,C430,Accounts!$D$10:$D$84),0)</f>
        <v>0</v>
      </c>
      <c r="J430" s="30">
        <f>IF(H430&lt;&gt;"",ROUND(H430*(1-F430-I430),2),IF(SETUP!$C$10&lt;&gt;"Y",0,IF(SUMIF(Accounts!A$10:A$84,C430,Accounts!Q$10:Q$84)=1,0,ROUND((D430-E430)*(1-F430-I430)/SETUP!$C$13,2))))</f>
        <v>0</v>
      </c>
      <c r="K430" s="14" t="str">
        <f>IF(SUM(C430:H430)=0,"",IF(T430=0,LOOKUP(C430,Accounts!$A$10:$A$84,Accounts!$B$10:$B$84),"Error!  Invalid Account Number"))</f>
        <v/>
      </c>
      <c r="L430" s="30">
        <f t="shared" si="38"/>
        <v>0</v>
      </c>
      <c r="M430" s="152">
        <f t="shared" si="41"/>
        <v>0</v>
      </c>
      <c r="N430" s="43"/>
      <c r="O430" s="92"/>
      <c r="P430" s="150"/>
      <c r="Q430" s="156">
        <f t="shared" si="43"/>
        <v>0</v>
      </c>
      <c r="R430" s="161">
        <f t="shared" si="40"/>
        <v>0</v>
      </c>
      <c r="S430" s="15">
        <f>SUMIF(Accounts!A$10:A$84,C430,Accounts!A$10:A$84)</f>
        <v>0</v>
      </c>
      <c r="T430" s="15">
        <f t="shared" si="42"/>
        <v>0</v>
      </c>
      <c r="U430" s="15">
        <f t="shared" si="39"/>
        <v>0</v>
      </c>
    </row>
    <row r="431" spans="1:21">
      <c r="A431" s="56"/>
      <c r="B431" s="3"/>
      <c r="C431" s="216"/>
      <c r="D431" s="102"/>
      <c r="E431" s="102"/>
      <c r="F431" s="103"/>
      <c r="G431" s="131"/>
      <c r="H431" s="2"/>
      <c r="I431" s="107">
        <f>IF(F431="",SUMIF(Accounts!$A$10:$A$84,C431,Accounts!$D$10:$D$84),0)</f>
        <v>0</v>
      </c>
      <c r="J431" s="30">
        <f>IF(H431&lt;&gt;"",ROUND(H431*(1-F431-I431),2),IF(SETUP!$C$10&lt;&gt;"Y",0,IF(SUMIF(Accounts!A$10:A$84,C431,Accounts!Q$10:Q$84)=1,0,ROUND((D431-E431)*(1-F431-I431)/SETUP!$C$13,2))))</f>
        <v>0</v>
      </c>
      <c r="K431" s="14" t="str">
        <f>IF(SUM(C431:H431)=0,"",IF(T431=0,LOOKUP(C431,Accounts!$A$10:$A$84,Accounts!$B$10:$B$84),"Error!  Invalid Account Number"))</f>
        <v/>
      </c>
      <c r="L431" s="30">
        <f t="shared" si="38"/>
        <v>0</v>
      </c>
      <c r="M431" s="152">
        <f t="shared" si="41"/>
        <v>0</v>
      </c>
      <c r="N431" s="43"/>
      <c r="O431" s="92"/>
      <c r="P431" s="150"/>
      <c r="Q431" s="156">
        <f t="shared" si="43"/>
        <v>0</v>
      </c>
      <c r="R431" s="161">
        <f t="shared" si="40"/>
        <v>0</v>
      </c>
      <c r="S431" s="15">
        <f>SUMIF(Accounts!A$10:A$84,C431,Accounts!A$10:A$84)</f>
        <v>0</v>
      </c>
      <c r="T431" s="15">
        <f t="shared" si="42"/>
        <v>0</v>
      </c>
      <c r="U431" s="15">
        <f t="shared" si="39"/>
        <v>0</v>
      </c>
    </row>
    <row r="432" spans="1:21">
      <c r="A432" s="56"/>
      <c r="B432" s="3"/>
      <c r="C432" s="216"/>
      <c r="D432" s="102"/>
      <c r="E432" s="102"/>
      <c r="F432" s="103"/>
      <c r="G432" s="131"/>
      <c r="H432" s="2"/>
      <c r="I432" s="107">
        <f>IF(F432="",SUMIF(Accounts!$A$10:$A$84,C432,Accounts!$D$10:$D$84),0)</f>
        <v>0</v>
      </c>
      <c r="J432" s="30">
        <f>IF(H432&lt;&gt;"",ROUND(H432*(1-F432-I432),2),IF(SETUP!$C$10&lt;&gt;"Y",0,IF(SUMIF(Accounts!A$10:A$84,C432,Accounts!Q$10:Q$84)=1,0,ROUND((D432-E432)*(1-F432-I432)/SETUP!$C$13,2))))</f>
        <v>0</v>
      </c>
      <c r="K432" s="14" t="str">
        <f>IF(SUM(C432:H432)=0,"",IF(T432=0,LOOKUP(C432,Accounts!$A$10:$A$84,Accounts!$B$10:$B$84),"Error!  Invalid Account Number"))</f>
        <v/>
      </c>
      <c r="L432" s="30">
        <f t="shared" si="38"/>
        <v>0</v>
      </c>
      <c r="M432" s="152">
        <f t="shared" si="41"/>
        <v>0</v>
      </c>
      <c r="N432" s="43"/>
      <c r="O432" s="92"/>
      <c r="P432" s="150"/>
      <c r="Q432" s="156">
        <f t="shared" si="43"/>
        <v>0</v>
      </c>
      <c r="R432" s="161">
        <f t="shared" si="40"/>
        <v>0</v>
      </c>
      <c r="S432" s="15">
        <f>SUMIF(Accounts!A$10:A$84,C432,Accounts!A$10:A$84)</f>
        <v>0</v>
      </c>
      <c r="T432" s="15">
        <f t="shared" si="42"/>
        <v>0</v>
      </c>
      <c r="U432" s="15">
        <f t="shared" si="39"/>
        <v>0</v>
      </c>
    </row>
    <row r="433" spans="1:21">
      <c r="A433" s="56"/>
      <c r="B433" s="3"/>
      <c r="C433" s="216"/>
      <c r="D433" s="102"/>
      <c r="E433" s="102"/>
      <c r="F433" s="103"/>
      <c r="G433" s="131"/>
      <c r="H433" s="2"/>
      <c r="I433" s="107">
        <f>IF(F433="",SUMIF(Accounts!$A$10:$A$84,C433,Accounts!$D$10:$D$84),0)</f>
        <v>0</v>
      </c>
      <c r="J433" s="30">
        <f>IF(H433&lt;&gt;"",ROUND(H433*(1-F433-I433),2),IF(SETUP!$C$10&lt;&gt;"Y",0,IF(SUMIF(Accounts!A$10:A$84,C433,Accounts!Q$10:Q$84)=1,0,ROUND((D433-E433)*(1-F433-I433)/SETUP!$C$13,2))))</f>
        <v>0</v>
      </c>
      <c r="K433" s="14" t="str">
        <f>IF(SUM(C433:H433)=0,"",IF(T433=0,LOOKUP(C433,Accounts!$A$10:$A$84,Accounts!$B$10:$B$84),"Error!  Invalid Account Number"))</f>
        <v/>
      </c>
      <c r="L433" s="30">
        <f t="shared" si="38"/>
        <v>0</v>
      </c>
      <c r="M433" s="152">
        <f t="shared" si="41"/>
        <v>0</v>
      </c>
      <c r="N433" s="43"/>
      <c r="O433" s="92"/>
      <c r="P433" s="150"/>
      <c r="Q433" s="156">
        <f t="shared" si="43"/>
        <v>0</v>
      </c>
      <c r="R433" s="161">
        <f t="shared" si="40"/>
        <v>0</v>
      </c>
      <c r="S433" s="15">
        <f>SUMIF(Accounts!A$10:A$84,C433,Accounts!A$10:A$84)</f>
        <v>0</v>
      </c>
      <c r="T433" s="15">
        <f t="shared" si="42"/>
        <v>0</v>
      </c>
      <c r="U433" s="15">
        <f t="shared" si="39"/>
        <v>0</v>
      </c>
    </row>
    <row r="434" spans="1:21">
      <c r="A434" s="56"/>
      <c r="B434" s="3"/>
      <c r="C434" s="216"/>
      <c r="D434" s="102"/>
      <c r="E434" s="102"/>
      <c r="F434" s="103"/>
      <c r="G434" s="131"/>
      <c r="H434" s="2"/>
      <c r="I434" s="107">
        <f>IF(F434="",SUMIF(Accounts!$A$10:$A$84,C434,Accounts!$D$10:$D$84),0)</f>
        <v>0</v>
      </c>
      <c r="J434" s="30">
        <f>IF(H434&lt;&gt;"",ROUND(H434*(1-F434-I434),2),IF(SETUP!$C$10&lt;&gt;"Y",0,IF(SUMIF(Accounts!A$10:A$84,C434,Accounts!Q$10:Q$84)=1,0,ROUND((D434-E434)*(1-F434-I434)/SETUP!$C$13,2))))</f>
        <v>0</v>
      </c>
      <c r="K434" s="14" t="str">
        <f>IF(SUM(C434:H434)=0,"",IF(T434=0,LOOKUP(C434,Accounts!$A$10:$A$84,Accounts!$B$10:$B$84),"Error!  Invalid Account Number"))</f>
        <v/>
      </c>
      <c r="L434" s="30">
        <f t="shared" si="38"/>
        <v>0</v>
      </c>
      <c r="M434" s="152">
        <f t="shared" si="41"/>
        <v>0</v>
      </c>
      <c r="N434" s="43"/>
      <c r="O434" s="92"/>
      <c r="P434" s="150"/>
      <c r="Q434" s="156">
        <f t="shared" si="43"/>
        <v>0</v>
      </c>
      <c r="R434" s="161">
        <f t="shared" si="40"/>
        <v>0</v>
      </c>
      <c r="S434" s="15">
        <f>SUMIF(Accounts!A$10:A$84,C434,Accounts!A$10:A$84)</f>
        <v>0</v>
      </c>
      <c r="T434" s="15">
        <f t="shared" si="42"/>
        <v>0</v>
      </c>
      <c r="U434" s="15">
        <f t="shared" si="39"/>
        <v>0</v>
      </c>
    </row>
    <row r="435" spans="1:21">
      <c r="A435" s="56"/>
      <c r="B435" s="3"/>
      <c r="C435" s="216"/>
      <c r="D435" s="102"/>
      <c r="E435" s="102"/>
      <c r="F435" s="103"/>
      <c r="G435" s="131"/>
      <c r="H435" s="2"/>
      <c r="I435" s="107">
        <f>IF(F435="",SUMIF(Accounts!$A$10:$A$84,C435,Accounts!$D$10:$D$84),0)</f>
        <v>0</v>
      </c>
      <c r="J435" s="30">
        <f>IF(H435&lt;&gt;"",ROUND(H435*(1-F435-I435),2),IF(SETUP!$C$10&lt;&gt;"Y",0,IF(SUMIF(Accounts!A$10:A$84,C435,Accounts!Q$10:Q$84)=1,0,ROUND((D435-E435)*(1-F435-I435)/SETUP!$C$13,2))))</f>
        <v>0</v>
      </c>
      <c r="K435" s="14" t="str">
        <f>IF(SUM(C435:H435)=0,"",IF(T435=0,LOOKUP(C435,Accounts!$A$10:$A$84,Accounts!$B$10:$B$84),"Error!  Invalid Account Number"))</f>
        <v/>
      </c>
      <c r="L435" s="30">
        <f t="shared" si="38"/>
        <v>0</v>
      </c>
      <c r="M435" s="152">
        <f t="shared" si="41"/>
        <v>0</v>
      </c>
      <c r="N435" s="43"/>
      <c r="O435" s="92"/>
      <c r="P435" s="150"/>
      <c r="Q435" s="156">
        <f t="shared" si="43"/>
        <v>0</v>
      </c>
      <c r="R435" s="161">
        <f t="shared" si="40"/>
        <v>0</v>
      </c>
      <c r="S435" s="15">
        <f>SUMIF(Accounts!A$10:A$84,C435,Accounts!A$10:A$84)</f>
        <v>0</v>
      </c>
      <c r="T435" s="15">
        <f t="shared" si="42"/>
        <v>0</v>
      </c>
      <c r="U435" s="15">
        <f t="shared" si="39"/>
        <v>0</v>
      </c>
    </row>
    <row r="436" spans="1:21">
      <c r="A436" s="56"/>
      <c r="B436" s="3"/>
      <c r="C436" s="216"/>
      <c r="D436" s="102"/>
      <c r="E436" s="102"/>
      <c r="F436" s="103"/>
      <c r="G436" s="131"/>
      <c r="H436" s="2"/>
      <c r="I436" s="107">
        <f>IF(F436="",SUMIF(Accounts!$A$10:$A$84,C436,Accounts!$D$10:$D$84),0)</f>
        <v>0</v>
      </c>
      <c r="J436" s="30">
        <f>IF(H436&lt;&gt;"",ROUND(H436*(1-F436-I436),2),IF(SETUP!$C$10&lt;&gt;"Y",0,IF(SUMIF(Accounts!A$10:A$84,C436,Accounts!Q$10:Q$84)=1,0,ROUND((D436-E436)*(1-F436-I436)/SETUP!$C$13,2))))</f>
        <v>0</v>
      </c>
      <c r="K436" s="14" t="str">
        <f>IF(SUM(C436:H436)=0,"",IF(T436=0,LOOKUP(C436,Accounts!$A$10:$A$84,Accounts!$B$10:$B$84),"Error!  Invalid Account Number"))</f>
        <v/>
      </c>
      <c r="L436" s="30">
        <f t="shared" si="38"/>
        <v>0</v>
      </c>
      <c r="M436" s="152">
        <f t="shared" si="41"/>
        <v>0</v>
      </c>
      <c r="N436" s="43"/>
      <c r="O436" s="92"/>
      <c r="P436" s="150"/>
      <c r="Q436" s="156">
        <f t="shared" si="43"/>
        <v>0</v>
      </c>
      <c r="R436" s="161">
        <f t="shared" si="40"/>
        <v>0</v>
      </c>
      <c r="S436" s="15">
        <f>SUMIF(Accounts!A$10:A$84,C436,Accounts!A$10:A$84)</f>
        <v>0</v>
      </c>
      <c r="T436" s="15">
        <f t="shared" si="42"/>
        <v>0</v>
      </c>
      <c r="U436" s="15">
        <f t="shared" si="39"/>
        <v>0</v>
      </c>
    </row>
    <row r="437" spans="1:21">
      <c r="A437" s="56"/>
      <c r="B437" s="3"/>
      <c r="C437" s="216"/>
      <c r="D437" s="102"/>
      <c r="E437" s="102"/>
      <c r="F437" s="103"/>
      <c r="G437" s="131"/>
      <c r="H437" s="2"/>
      <c r="I437" s="107">
        <f>IF(F437="",SUMIF(Accounts!$A$10:$A$84,C437,Accounts!$D$10:$D$84),0)</f>
        <v>0</v>
      </c>
      <c r="J437" s="30">
        <f>IF(H437&lt;&gt;"",ROUND(H437*(1-F437-I437),2),IF(SETUP!$C$10&lt;&gt;"Y",0,IF(SUMIF(Accounts!A$10:A$84,C437,Accounts!Q$10:Q$84)=1,0,ROUND((D437-E437)*(1-F437-I437)/SETUP!$C$13,2))))</f>
        <v>0</v>
      </c>
      <c r="K437" s="14" t="str">
        <f>IF(SUM(C437:H437)=0,"",IF(T437=0,LOOKUP(C437,Accounts!$A$10:$A$84,Accounts!$B$10:$B$84),"Error!  Invalid Account Number"))</f>
        <v/>
      </c>
      <c r="L437" s="30">
        <f t="shared" si="38"/>
        <v>0</v>
      </c>
      <c r="M437" s="152">
        <f t="shared" si="41"/>
        <v>0</v>
      </c>
      <c r="N437" s="43"/>
      <c r="O437" s="92"/>
      <c r="P437" s="150"/>
      <c r="Q437" s="156">
        <f t="shared" si="43"/>
        <v>0</v>
      </c>
      <c r="R437" s="161">
        <f t="shared" si="40"/>
        <v>0</v>
      </c>
      <c r="S437" s="15">
        <f>SUMIF(Accounts!A$10:A$84,C437,Accounts!A$10:A$84)</f>
        <v>0</v>
      </c>
      <c r="T437" s="15">
        <f t="shared" si="42"/>
        <v>0</v>
      </c>
      <c r="U437" s="15">
        <f t="shared" si="39"/>
        <v>0</v>
      </c>
    </row>
    <row r="438" spans="1:21">
      <c r="A438" s="56"/>
      <c r="B438" s="3"/>
      <c r="C438" s="216"/>
      <c r="D438" s="102"/>
      <c r="E438" s="102"/>
      <c r="F438" s="103"/>
      <c r="G438" s="131"/>
      <c r="H438" s="2"/>
      <c r="I438" s="107">
        <f>IF(F438="",SUMIF(Accounts!$A$10:$A$84,C438,Accounts!$D$10:$D$84),0)</f>
        <v>0</v>
      </c>
      <c r="J438" s="30">
        <f>IF(H438&lt;&gt;"",ROUND(H438*(1-F438-I438),2),IF(SETUP!$C$10&lt;&gt;"Y",0,IF(SUMIF(Accounts!A$10:A$84,C438,Accounts!Q$10:Q$84)=1,0,ROUND((D438-E438)*(1-F438-I438)/SETUP!$C$13,2))))</f>
        <v>0</v>
      </c>
      <c r="K438" s="14" t="str">
        <f>IF(SUM(C438:H438)=0,"",IF(T438=0,LOOKUP(C438,Accounts!$A$10:$A$84,Accounts!$B$10:$B$84),"Error!  Invalid Account Number"))</f>
        <v/>
      </c>
      <c r="L438" s="30">
        <f t="shared" si="38"/>
        <v>0</v>
      </c>
      <c r="M438" s="152">
        <f t="shared" si="41"/>
        <v>0</v>
      </c>
      <c r="N438" s="43"/>
      <c r="O438" s="92"/>
      <c r="P438" s="150"/>
      <c r="Q438" s="156">
        <f t="shared" si="43"/>
        <v>0</v>
      </c>
      <c r="R438" s="161">
        <f t="shared" si="40"/>
        <v>0</v>
      </c>
      <c r="S438" s="15">
        <f>SUMIF(Accounts!A$10:A$84,C438,Accounts!A$10:A$84)</f>
        <v>0</v>
      </c>
      <c r="T438" s="15">
        <f t="shared" si="42"/>
        <v>0</v>
      </c>
      <c r="U438" s="15">
        <f t="shared" si="39"/>
        <v>0</v>
      </c>
    </row>
    <row r="439" spans="1:21">
      <c r="A439" s="56"/>
      <c r="B439" s="3"/>
      <c r="C439" s="216"/>
      <c r="D439" s="102"/>
      <c r="E439" s="102"/>
      <c r="F439" s="103"/>
      <c r="G439" s="131"/>
      <c r="H439" s="2"/>
      <c r="I439" s="107">
        <f>IF(F439="",SUMIF(Accounts!$A$10:$A$84,C439,Accounts!$D$10:$D$84),0)</f>
        <v>0</v>
      </c>
      <c r="J439" s="30">
        <f>IF(H439&lt;&gt;"",ROUND(H439*(1-F439-I439),2),IF(SETUP!$C$10&lt;&gt;"Y",0,IF(SUMIF(Accounts!A$10:A$84,C439,Accounts!Q$10:Q$84)=1,0,ROUND((D439-E439)*(1-F439-I439)/SETUP!$C$13,2))))</f>
        <v>0</v>
      </c>
      <c r="K439" s="14" t="str">
        <f>IF(SUM(C439:H439)=0,"",IF(T439=0,LOOKUP(C439,Accounts!$A$10:$A$84,Accounts!$B$10:$B$84),"Error!  Invalid Account Number"))</f>
        <v/>
      </c>
      <c r="L439" s="30">
        <f t="shared" si="38"/>
        <v>0</v>
      </c>
      <c r="M439" s="152">
        <f t="shared" si="41"/>
        <v>0</v>
      </c>
      <c r="N439" s="43"/>
      <c r="O439" s="92"/>
      <c r="P439" s="150"/>
      <c r="Q439" s="156">
        <f t="shared" si="43"/>
        <v>0</v>
      </c>
      <c r="R439" s="161">
        <f t="shared" si="40"/>
        <v>0</v>
      </c>
      <c r="S439" s="15">
        <f>SUMIF(Accounts!A$10:A$84,C439,Accounts!A$10:A$84)</f>
        <v>0</v>
      </c>
      <c r="T439" s="15">
        <f t="shared" si="42"/>
        <v>0</v>
      </c>
      <c r="U439" s="15">
        <f t="shared" si="39"/>
        <v>0</v>
      </c>
    </row>
    <row r="440" spans="1:21">
      <c r="A440" s="56"/>
      <c r="B440" s="3"/>
      <c r="C440" s="216"/>
      <c r="D440" s="102"/>
      <c r="E440" s="102"/>
      <c r="F440" s="103"/>
      <c r="G440" s="131"/>
      <c r="H440" s="2"/>
      <c r="I440" s="107">
        <f>IF(F440="",SUMIF(Accounts!$A$10:$A$84,C440,Accounts!$D$10:$D$84),0)</f>
        <v>0</v>
      </c>
      <c r="J440" s="30">
        <f>IF(H440&lt;&gt;"",ROUND(H440*(1-F440-I440),2),IF(SETUP!$C$10&lt;&gt;"Y",0,IF(SUMIF(Accounts!A$10:A$84,C440,Accounts!Q$10:Q$84)=1,0,ROUND((D440-E440)*(1-F440-I440)/SETUP!$C$13,2))))</f>
        <v>0</v>
      </c>
      <c r="K440" s="14" t="str">
        <f>IF(SUM(C440:H440)=0,"",IF(T440=0,LOOKUP(C440,Accounts!$A$10:$A$84,Accounts!$B$10:$B$84),"Error!  Invalid Account Number"))</f>
        <v/>
      </c>
      <c r="L440" s="30">
        <f t="shared" si="38"/>
        <v>0</v>
      </c>
      <c r="M440" s="152">
        <f t="shared" si="41"/>
        <v>0</v>
      </c>
      <c r="N440" s="43"/>
      <c r="O440" s="92"/>
      <c r="P440" s="150"/>
      <c r="Q440" s="156">
        <f t="shared" si="43"/>
        <v>0</v>
      </c>
      <c r="R440" s="161">
        <f t="shared" si="40"/>
        <v>0</v>
      </c>
      <c r="S440" s="15">
        <f>SUMIF(Accounts!A$10:A$84,C440,Accounts!A$10:A$84)</f>
        <v>0</v>
      </c>
      <c r="T440" s="15">
        <f t="shared" si="42"/>
        <v>0</v>
      </c>
      <c r="U440" s="15">
        <f t="shared" si="39"/>
        <v>0</v>
      </c>
    </row>
    <row r="441" spans="1:21">
      <c r="A441" s="56"/>
      <c r="B441" s="3"/>
      <c r="C441" s="216"/>
      <c r="D441" s="102"/>
      <c r="E441" s="102"/>
      <c r="F441" s="103"/>
      <c r="G441" s="131"/>
      <c r="H441" s="2"/>
      <c r="I441" s="107">
        <f>IF(F441="",SUMIF(Accounts!$A$10:$A$84,C441,Accounts!$D$10:$D$84),0)</f>
        <v>0</v>
      </c>
      <c r="J441" s="30">
        <f>IF(H441&lt;&gt;"",ROUND(H441*(1-F441-I441),2),IF(SETUP!$C$10&lt;&gt;"Y",0,IF(SUMIF(Accounts!A$10:A$84,C441,Accounts!Q$10:Q$84)=1,0,ROUND((D441-E441)*(1-F441-I441)/SETUP!$C$13,2))))</f>
        <v>0</v>
      </c>
      <c r="K441" s="14" t="str">
        <f>IF(SUM(C441:H441)=0,"",IF(T441=0,LOOKUP(C441,Accounts!$A$10:$A$84,Accounts!$B$10:$B$84),"Error!  Invalid Account Number"))</f>
        <v/>
      </c>
      <c r="L441" s="30">
        <f t="shared" si="38"/>
        <v>0</v>
      </c>
      <c r="M441" s="152">
        <f t="shared" si="41"/>
        <v>0</v>
      </c>
      <c r="N441" s="43"/>
      <c r="O441" s="92"/>
      <c r="P441" s="150"/>
      <c r="Q441" s="156">
        <f t="shared" si="43"/>
        <v>0</v>
      </c>
      <c r="R441" s="161">
        <f t="shared" si="40"/>
        <v>0</v>
      </c>
      <c r="S441" s="15">
        <f>SUMIF(Accounts!A$10:A$84,C441,Accounts!A$10:A$84)</f>
        <v>0</v>
      </c>
      <c r="T441" s="15">
        <f t="shared" si="42"/>
        <v>0</v>
      </c>
      <c r="U441" s="15">
        <f t="shared" si="39"/>
        <v>0</v>
      </c>
    </row>
    <row r="442" spans="1:21">
      <c r="A442" s="56"/>
      <c r="B442" s="3"/>
      <c r="C442" s="216"/>
      <c r="D442" s="102"/>
      <c r="E442" s="102"/>
      <c r="F442" s="103"/>
      <c r="G442" s="131"/>
      <c r="H442" s="2"/>
      <c r="I442" s="107">
        <f>IF(F442="",SUMIF(Accounts!$A$10:$A$84,C442,Accounts!$D$10:$D$84),0)</f>
        <v>0</v>
      </c>
      <c r="J442" s="30">
        <f>IF(H442&lt;&gt;"",ROUND(H442*(1-F442-I442),2),IF(SETUP!$C$10&lt;&gt;"Y",0,IF(SUMIF(Accounts!A$10:A$84,C442,Accounts!Q$10:Q$84)=1,0,ROUND((D442-E442)*(1-F442-I442)/SETUP!$C$13,2))))</f>
        <v>0</v>
      </c>
      <c r="K442" s="14" t="str">
        <f>IF(SUM(C442:H442)=0,"",IF(T442=0,LOOKUP(C442,Accounts!$A$10:$A$84,Accounts!$B$10:$B$84),"Error!  Invalid Account Number"))</f>
        <v/>
      </c>
      <c r="L442" s="30">
        <f t="shared" si="38"/>
        <v>0</v>
      </c>
      <c r="M442" s="152">
        <f t="shared" si="41"/>
        <v>0</v>
      </c>
      <c r="N442" s="43"/>
      <c r="O442" s="92"/>
      <c r="P442" s="150"/>
      <c r="Q442" s="156">
        <f t="shared" si="43"/>
        <v>0</v>
      </c>
      <c r="R442" s="161">
        <f t="shared" si="40"/>
        <v>0</v>
      </c>
      <c r="S442" s="15">
        <f>SUMIF(Accounts!A$10:A$84,C442,Accounts!A$10:A$84)</f>
        <v>0</v>
      </c>
      <c r="T442" s="15">
        <f t="shared" si="42"/>
        <v>0</v>
      </c>
      <c r="U442" s="15">
        <f t="shared" si="39"/>
        <v>0</v>
      </c>
    </row>
    <row r="443" spans="1:21">
      <c r="A443" s="56"/>
      <c r="B443" s="3"/>
      <c r="C443" s="216"/>
      <c r="D443" s="102"/>
      <c r="E443" s="102"/>
      <c r="F443" s="103"/>
      <c r="G443" s="131"/>
      <c r="H443" s="2"/>
      <c r="I443" s="107">
        <f>IF(F443="",SUMIF(Accounts!$A$10:$A$84,C443,Accounts!$D$10:$D$84),0)</f>
        <v>0</v>
      </c>
      <c r="J443" s="30">
        <f>IF(H443&lt;&gt;"",ROUND(H443*(1-F443-I443),2),IF(SETUP!$C$10&lt;&gt;"Y",0,IF(SUMIF(Accounts!A$10:A$84,C443,Accounts!Q$10:Q$84)=1,0,ROUND((D443-E443)*(1-F443-I443)/SETUP!$C$13,2))))</f>
        <v>0</v>
      </c>
      <c r="K443" s="14" t="str">
        <f>IF(SUM(C443:H443)=0,"",IF(T443=0,LOOKUP(C443,Accounts!$A$10:$A$84,Accounts!$B$10:$B$84),"Error!  Invalid Account Number"))</f>
        <v/>
      </c>
      <c r="L443" s="30">
        <f t="shared" si="38"/>
        <v>0</v>
      </c>
      <c r="M443" s="152">
        <f t="shared" si="41"/>
        <v>0</v>
      </c>
      <c r="N443" s="43"/>
      <c r="O443" s="92"/>
      <c r="P443" s="150"/>
      <c r="Q443" s="156">
        <f t="shared" si="43"/>
        <v>0</v>
      </c>
      <c r="R443" s="161">
        <f t="shared" si="40"/>
        <v>0</v>
      </c>
      <c r="S443" s="15">
        <f>SUMIF(Accounts!A$10:A$84,C443,Accounts!A$10:A$84)</f>
        <v>0</v>
      </c>
      <c r="T443" s="15">
        <f t="shared" si="42"/>
        <v>0</v>
      </c>
      <c r="U443" s="15">
        <f t="shared" si="39"/>
        <v>0</v>
      </c>
    </row>
    <row r="444" spans="1:21">
      <c r="A444" s="56"/>
      <c r="B444" s="3"/>
      <c r="C444" s="216"/>
      <c r="D444" s="102"/>
      <c r="E444" s="102"/>
      <c r="F444" s="103"/>
      <c r="G444" s="131"/>
      <c r="H444" s="2"/>
      <c r="I444" s="107">
        <f>IF(F444="",SUMIF(Accounts!$A$10:$A$84,C444,Accounts!$D$10:$D$84),0)</f>
        <v>0</v>
      </c>
      <c r="J444" s="30">
        <f>IF(H444&lt;&gt;"",ROUND(H444*(1-F444-I444),2),IF(SETUP!$C$10&lt;&gt;"Y",0,IF(SUMIF(Accounts!A$10:A$84,C444,Accounts!Q$10:Q$84)=1,0,ROUND((D444-E444)*(1-F444-I444)/SETUP!$C$13,2))))</f>
        <v>0</v>
      </c>
      <c r="K444" s="14" t="str">
        <f>IF(SUM(C444:H444)=0,"",IF(T444=0,LOOKUP(C444,Accounts!$A$10:$A$84,Accounts!$B$10:$B$84),"Error!  Invalid Account Number"))</f>
        <v/>
      </c>
      <c r="L444" s="30">
        <f t="shared" si="38"/>
        <v>0</v>
      </c>
      <c r="M444" s="152">
        <f t="shared" si="41"/>
        <v>0</v>
      </c>
      <c r="N444" s="43"/>
      <c r="O444" s="92"/>
      <c r="P444" s="150"/>
      <c r="Q444" s="156">
        <f t="shared" si="43"/>
        <v>0</v>
      </c>
      <c r="R444" s="161">
        <f t="shared" si="40"/>
        <v>0</v>
      </c>
      <c r="S444" s="15">
        <f>SUMIF(Accounts!A$10:A$84,C444,Accounts!A$10:A$84)</f>
        <v>0</v>
      </c>
      <c r="T444" s="15">
        <f t="shared" si="42"/>
        <v>0</v>
      </c>
      <c r="U444" s="15">
        <f t="shared" si="39"/>
        <v>0</v>
      </c>
    </row>
    <row r="445" spans="1:21">
      <c r="A445" s="56"/>
      <c r="B445" s="3"/>
      <c r="C445" s="216"/>
      <c r="D445" s="102"/>
      <c r="E445" s="102"/>
      <c r="F445" s="103"/>
      <c r="G445" s="131"/>
      <c r="H445" s="2"/>
      <c r="I445" s="107">
        <f>IF(F445="",SUMIF(Accounts!$A$10:$A$84,C445,Accounts!$D$10:$D$84),0)</f>
        <v>0</v>
      </c>
      <c r="J445" s="30">
        <f>IF(H445&lt;&gt;"",ROUND(H445*(1-F445-I445),2),IF(SETUP!$C$10&lt;&gt;"Y",0,IF(SUMIF(Accounts!A$10:A$84,C445,Accounts!Q$10:Q$84)=1,0,ROUND((D445-E445)*(1-F445-I445)/SETUP!$C$13,2))))</f>
        <v>0</v>
      </c>
      <c r="K445" s="14" t="str">
        <f>IF(SUM(C445:H445)=0,"",IF(T445=0,LOOKUP(C445,Accounts!$A$10:$A$84,Accounts!$B$10:$B$84),"Error!  Invalid Account Number"))</f>
        <v/>
      </c>
      <c r="L445" s="30">
        <f t="shared" si="38"/>
        <v>0</v>
      </c>
      <c r="M445" s="152">
        <f t="shared" si="41"/>
        <v>0</v>
      </c>
      <c r="N445" s="43"/>
      <c r="O445" s="92"/>
      <c r="P445" s="150"/>
      <c r="Q445" s="156">
        <f t="shared" si="43"/>
        <v>0</v>
      </c>
      <c r="R445" s="161">
        <f t="shared" si="40"/>
        <v>0</v>
      </c>
      <c r="S445" s="15">
        <f>SUMIF(Accounts!A$10:A$84,C445,Accounts!A$10:A$84)</f>
        <v>0</v>
      </c>
      <c r="T445" s="15">
        <f t="shared" si="42"/>
        <v>0</v>
      </c>
      <c r="U445" s="15">
        <f t="shared" si="39"/>
        <v>0</v>
      </c>
    </row>
    <row r="446" spans="1:21">
      <c r="A446" s="56"/>
      <c r="B446" s="3"/>
      <c r="C446" s="216"/>
      <c r="D446" s="102"/>
      <c r="E446" s="102"/>
      <c r="F446" s="103"/>
      <c r="G446" s="131"/>
      <c r="H446" s="2"/>
      <c r="I446" s="107">
        <f>IF(F446="",SUMIF(Accounts!$A$10:$A$84,C446,Accounts!$D$10:$D$84),0)</f>
        <v>0</v>
      </c>
      <c r="J446" s="30">
        <f>IF(H446&lt;&gt;"",ROUND(H446*(1-F446-I446),2),IF(SETUP!$C$10&lt;&gt;"Y",0,IF(SUMIF(Accounts!A$10:A$84,C446,Accounts!Q$10:Q$84)=1,0,ROUND((D446-E446)*(1-F446-I446)/SETUP!$C$13,2))))</f>
        <v>0</v>
      </c>
      <c r="K446" s="14" t="str">
        <f>IF(SUM(C446:H446)=0,"",IF(T446=0,LOOKUP(C446,Accounts!$A$10:$A$84,Accounts!$B$10:$B$84),"Error!  Invalid Account Number"))</f>
        <v/>
      </c>
      <c r="L446" s="30">
        <f t="shared" si="38"/>
        <v>0</v>
      </c>
      <c r="M446" s="152">
        <f t="shared" si="41"/>
        <v>0</v>
      </c>
      <c r="N446" s="43"/>
      <c r="O446" s="92"/>
      <c r="P446" s="150"/>
      <c r="Q446" s="156">
        <f t="shared" si="43"/>
        <v>0</v>
      </c>
      <c r="R446" s="161">
        <f t="shared" si="40"/>
        <v>0</v>
      </c>
      <c r="S446" s="15">
        <f>SUMIF(Accounts!A$10:A$84,C446,Accounts!A$10:A$84)</f>
        <v>0</v>
      </c>
      <c r="T446" s="15">
        <f t="shared" si="42"/>
        <v>0</v>
      </c>
      <c r="U446" s="15">
        <f t="shared" si="39"/>
        <v>0</v>
      </c>
    </row>
    <row r="447" spans="1:21">
      <c r="A447" s="56"/>
      <c r="B447" s="3"/>
      <c r="C447" s="216"/>
      <c r="D447" s="102"/>
      <c r="E447" s="102"/>
      <c r="F447" s="103"/>
      <c r="G447" s="131"/>
      <c r="H447" s="2"/>
      <c r="I447" s="107">
        <f>IF(F447="",SUMIF(Accounts!$A$10:$A$84,C447,Accounts!$D$10:$D$84),0)</f>
        <v>0</v>
      </c>
      <c r="J447" s="30">
        <f>IF(H447&lt;&gt;"",ROUND(H447*(1-F447-I447),2),IF(SETUP!$C$10&lt;&gt;"Y",0,IF(SUMIF(Accounts!A$10:A$84,C447,Accounts!Q$10:Q$84)=1,0,ROUND((D447-E447)*(1-F447-I447)/SETUP!$C$13,2))))</f>
        <v>0</v>
      </c>
      <c r="K447" s="14" t="str">
        <f>IF(SUM(C447:H447)=0,"",IF(T447=0,LOOKUP(C447,Accounts!$A$10:$A$84,Accounts!$B$10:$B$84),"Error!  Invalid Account Number"))</f>
        <v/>
      </c>
      <c r="L447" s="30">
        <f t="shared" si="38"/>
        <v>0</v>
      </c>
      <c r="M447" s="152">
        <f t="shared" si="41"/>
        <v>0</v>
      </c>
      <c r="N447" s="43"/>
      <c r="O447" s="92"/>
      <c r="P447" s="150"/>
      <c r="Q447" s="156">
        <f t="shared" si="43"/>
        <v>0</v>
      </c>
      <c r="R447" s="161">
        <f t="shared" si="40"/>
        <v>0</v>
      </c>
      <c r="S447" s="15">
        <f>SUMIF(Accounts!A$10:A$84,C447,Accounts!A$10:A$84)</f>
        <v>0</v>
      </c>
      <c r="T447" s="15">
        <f t="shared" si="42"/>
        <v>0</v>
      </c>
      <c r="U447" s="15">
        <f t="shared" si="39"/>
        <v>0</v>
      </c>
    </row>
    <row r="448" spans="1:21">
      <c r="A448" s="56"/>
      <c r="B448" s="3"/>
      <c r="C448" s="216"/>
      <c r="D448" s="102"/>
      <c r="E448" s="102"/>
      <c r="F448" s="103"/>
      <c r="G448" s="131"/>
      <c r="H448" s="2"/>
      <c r="I448" s="107">
        <f>IF(F448="",SUMIF(Accounts!$A$10:$A$84,C448,Accounts!$D$10:$D$84),0)</f>
        <v>0</v>
      </c>
      <c r="J448" s="30">
        <f>IF(H448&lt;&gt;"",ROUND(H448*(1-F448-I448),2),IF(SETUP!$C$10&lt;&gt;"Y",0,IF(SUMIF(Accounts!A$10:A$84,C448,Accounts!Q$10:Q$84)=1,0,ROUND((D448-E448)*(1-F448-I448)/SETUP!$C$13,2))))</f>
        <v>0</v>
      </c>
      <c r="K448" s="14" t="str">
        <f>IF(SUM(C448:H448)=0,"",IF(T448=0,LOOKUP(C448,Accounts!$A$10:$A$84,Accounts!$B$10:$B$84),"Error!  Invalid Account Number"))</f>
        <v/>
      </c>
      <c r="L448" s="30">
        <f t="shared" si="38"/>
        <v>0</v>
      </c>
      <c r="M448" s="152">
        <f t="shared" si="41"/>
        <v>0</v>
      </c>
      <c r="N448" s="43"/>
      <c r="O448" s="92"/>
      <c r="P448" s="150"/>
      <c r="Q448" s="156">
        <f t="shared" si="43"/>
        <v>0</v>
      </c>
      <c r="R448" s="161">
        <f t="shared" si="40"/>
        <v>0</v>
      </c>
      <c r="S448" s="15">
        <f>SUMIF(Accounts!A$10:A$84,C448,Accounts!A$10:A$84)</f>
        <v>0</v>
      </c>
      <c r="T448" s="15">
        <f t="shared" si="42"/>
        <v>0</v>
      </c>
      <c r="U448" s="15">
        <f t="shared" si="39"/>
        <v>0</v>
      </c>
    </row>
    <row r="449" spans="1:21">
      <c r="A449" s="56"/>
      <c r="B449" s="3"/>
      <c r="C449" s="216"/>
      <c r="D449" s="102"/>
      <c r="E449" s="102"/>
      <c r="F449" s="103"/>
      <c r="G449" s="131"/>
      <c r="H449" s="2"/>
      <c r="I449" s="107">
        <f>IF(F449="",SUMIF(Accounts!$A$10:$A$84,C449,Accounts!$D$10:$D$84),0)</f>
        <v>0</v>
      </c>
      <c r="J449" s="30">
        <f>IF(H449&lt;&gt;"",ROUND(H449*(1-F449-I449),2),IF(SETUP!$C$10&lt;&gt;"Y",0,IF(SUMIF(Accounts!A$10:A$84,C449,Accounts!Q$10:Q$84)=1,0,ROUND((D449-E449)*(1-F449-I449)/SETUP!$C$13,2))))</f>
        <v>0</v>
      </c>
      <c r="K449" s="14" t="str">
        <f>IF(SUM(C449:H449)=0,"",IF(T449=0,LOOKUP(C449,Accounts!$A$10:$A$84,Accounts!$B$10:$B$84),"Error!  Invalid Account Number"))</f>
        <v/>
      </c>
      <c r="L449" s="30">
        <f t="shared" si="38"/>
        <v>0</v>
      </c>
      <c r="M449" s="152">
        <f t="shared" si="41"/>
        <v>0</v>
      </c>
      <c r="N449" s="43"/>
      <c r="O449" s="92"/>
      <c r="P449" s="150"/>
      <c r="Q449" s="156">
        <f t="shared" si="43"/>
        <v>0</v>
      </c>
      <c r="R449" s="161">
        <f t="shared" si="40"/>
        <v>0</v>
      </c>
      <c r="S449" s="15">
        <f>SUMIF(Accounts!A$10:A$84,C449,Accounts!A$10:A$84)</f>
        <v>0</v>
      </c>
      <c r="T449" s="15">
        <f t="shared" si="42"/>
        <v>0</v>
      </c>
      <c r="U449" s="15">
        <f t="shared" si="39"/>
        <v>0</v>
      </c>
    </row>
    <row r="450" spans="1:21">
      <c r="A450" s="56"/>
      <c r="B450" s="3"/>
      <c r="C450" s="216"/>
      <c r="D450" s="102"/>
      <c r="E450" s="102"/>
      <c r="F450" s="103"/>
      <c r="G450" s="131"/>
      <c r="H450" s="2"/>
      <c r="I450" s="107">
        <f>IF(F450="",SUMIF(Accounts!$A$10:$A$84,C450,Accounts!$D$10:$D$84),0)</f>
        <v>0</v>
      </c>
      <c r="J450" s="30">
        <f>IF(H450&lt;&gt;"",ROUND(H450*(1-F450-I450),2),IF(SETUP!$C$10&lt;&gt;"Y",0,IF(SUMIF(Accounts!A$10:A$84,C450,Accounts!Q$10:Q$84)=1,0,ROUND((D450-E450)*(1-F450-I450)/SETUP!$C$13,2))))</f>
        <v>0</v>
      </c>
      <c r="K450" s="14" t="str">
        <f>IF(SUM(C450:H450)=0,"",IF(T450=0,LOOKUP(C450,Accounts!$A$10:$A$84,Accounts!$B$10:$B$84),"Error!  Invalid Account Number"))</f>
        <v/>
      </c>
      <c r="L450" s="30">
        <f t="shared" si="38"/>
        <v>0</v>
      </c>
      <c r="M450" s="152">
        <f t="shared" si="41"/>
        <v>0</v>
      </c>
      <c r="N450" s="43"/>
      <c r="O450" s="92"/>
      <c r="P450" s="150"/>
      <c r="Q450" s="156">
        <f t="shared" si="43"/>
        <v>0</v>
      </c>
      <c r="R450" s="161">
        <f t="shared" si="40"/>
        <v>0</v>
      </c>
      <c r="S450" s="15">
        <f>SUMIF(Accounts!A$10:A$84,C450,Accounts!A$10:A$84)</f>
        <v>0</v>
      </c>
      <c r="T450" s="15">
        <f t="shared" si="42"/>
        <v>0</v>
      </c>
      <c r="U450" s="15">
        <f t="shared" si="39"/>
        <v>0</v>
      </c>
    </row>
    <row r="451" spans="1:21">
      <c r="A451" s="56"/>
      <c r="B451" s="3"/>
      <c r="C451" s="216"/>
      <c r="D451" s="102"/>
      <c r="E451" s="102"/>
      <c r="F451" s="103"/>
      <c r="G451" s="131"/>
      <c r="H451" s="2"/>
      <c r="I451" s="107">
        <f>IF(F451="",SUMIF(Accounts!$A$10:$A$84,C451,Accounts!$D$10:$D$84),0)</f>
        <v>0</v>
      </c>
      <c r="J451" s="30">
        <f>IF(H451&lt;&gt;"",ROUND(H451*(1-F451-I451),2),IF(SETUP!$C$10&lt;&gt;"Y",0,IF(SUMIF(Accounts!A$10:A$84,C451,Accounts!Q$10:Q$84)=1,0,ROUND((D451-E451)*(1-F451-I451)/SETUP!$C$13,2))))</f>
        <v>0</v>
      </c>
      <c r="K451" s="14" t="str">
        <f>IF(SUM(C451:H451)=0,"",IF(T451=0,LOOKUP(C451,Accounts!$A$10:$A$84,Accounts!$B$10:$B$84),"Error!  Invalid Account Number"))</f>
        <v/>
      </c>
      <c r="L451" s="30">
        <f t="shared" si="38"/>
        <v>0</v>
      </c>
      <c r="M451" s="152">
        <f t="shared" si="41"/>
        <v>0</v>
      </c>
      <c r="N451" s="43"/>
      <c r="O451" s="92"/>
      <c r="P451" s="150"/>
      <c r="Q451" s="156">
        <f t="shared" si="43"/>
        <v>0</v>
      </c>
      <c r="R451" s="161">
        <f t="shared" si="40"/>
        <v>0</v>
      </c>
      <c r="S451" s="15">
        <f>SUMIF(Accounts!A$10:A$84,C451,Accounts!A$10:A$84)</f>
        <v>0</v>
      </c>
      <c r="T451" s="15">
        <f t="shared" si="42"/>
        <v>0</v>
      </c>
      <c r="U451" s="15">
        <f t="shared" si="39"/>
        <v>0</v>
      </c>
    </row>
    <row r="452" spans="1:21">
      <c r="A452" s="56"/>
      <c r="B452" s="3"/>
      <c r="C452" s="216"/>
      <c r="D452" s="102"/>
      <c r="E452" s="102"/>
      <c r="F452" s="103"/>
      <c r="G452" s="131"/>
      <c r="H452" s="2"/>
      <c r="I452" s="107">
        <f>IF(F452="",SUMIF(Accounts!$A$10:$A$84,C452,Accounts!$D$10:$D$84),0)</f>
        <v>0</v>
      </c>
      <c r="J452" s="30">
        <f>IF(H452&lt;&gt;"",ROUND(H452*(1-F452-I452),2),IF(SETUP!$C$10&lt;&gt;"Y",0,IF(SUMIF(Accounts!A$10:A$84,C452,Accounts!Q$10:Q$84)=1,0,ROUND((D452-E452)*(1-F452-I452)/SETUP!$C$13,2))))</f>
        <v>0</v>
      </c>
      <c r="K452" s="14" t="str">
        <f>IF(SUM(C452:H452)=0,"",IF(T452=0,LOOKUP(C452,Accounts!$A$10:$A$84,Accounts!$B$10:$B$84),"Error!  Invalid Account Number"))</f>
        <v/>
      </c>
      <c r="L452" s="30">
        <f t="shared" si="38"/>
        <v>0</v>
      </c>
      <c r="M452" s="152">
        <f t="shared" si="41"/>
        <v>0</v>
      </c>
      <c r="N452" s="43"/>
      <c r="O452" s="92"/>
      <c r="P452" s="150"/>
      <c r="Q452" s="156">
        <f t="shared" si="43"/>
        <v>0</v>
      </c>
      <c r="R452" s="161">
        <f t="shared" si="40"/>
        <v>0</v>
      </c>
      <c r="S452" s="15">
        <f>SUMIF(Accounts!A$10:A$84,C452,Accounts!A$10:A$84)</f>
        <v>0</v>
      </c>
      <c r="T452" s="15">
        <f t="shared" si="42"/>
        <v>0</v>
      </c>
      <c r="U452" s="15">
        <f t="shared" si="39"/>
        <v>0</v>
      </c>
    </row>
    <row r="453" spans="1:21">
      <c r="A453" s="56"/>
      <c r="B453" s="3"/>
      <c r="C453" s="216"/>
      <c r="D453" s="102"/>
      <c r="E453" s="102"/>
      <c r="F453" s="103"/>
      <c r="G453" s="131"/>
      <c r="H453" s="2"/>
      <c r="I453" s="107">
        <f>IF(F453="",SUMIF(Accounts!$A$10:$A$84,C453,Accounts!$D$10:$D$84),0)</f>
        <v>0</v>
      </c>
      <c r="J453" s="30">
        <f>IF(H453&lt;&gt;"",ROUND(H453*(1-F453-I453),2),IF(SETUP!$C$10&lt;&gt;"Y",0,IF(SUMIF(Accounts!A$10:A$84,C453,Accounts!Q$10:Q$84)=1,0,ROUND((D453-E453)*(1-F453-I453)/SETUP!$C$13,2))))</f>
        <v>0</v>
      </c>
      <c r="K453" s="14" t="str">
        <f>IF(SUM(C453:H453)=0,"",IF(T453=0,LOOKUP(C453,Accounts!$A$10:$A$84,Accounts!$B$10:$B$84),"Error!  Invalid Account Number"))</f>
        <v/>
      </c>
      <c r="L453" s="30">
        <f t="shared" si="38"/>
        <v>0</v>
      </c>
      <c r="M453" s="152">
        <f t="shared" si="41"/>
        <v>0</v>
      </c>
      <c r="N453" s="43"/>
      <c r="O453" s="92"/>
      <c r="P453" s="150"/>
      <c r="Q453" s="156">
        <f t="shared" si="43"/>
        <v>0</v>
      </c>
      <c r="R453" s="161">
        <f t="shared" si="40"/>
        <v>0</v>
      </c>
      <c r="S453" s="15">
        <f>SUMIF(Accounts!A$10:A$84,C453,Accounts!A$10:A$84)</f>
        <v>0</v>
      </c>
      <c r="T453" s="15">
        <f t="shared" si="42"/>
        <v>0</v>
      </c>
      <c r="U453" s="15">
        <f t="shared" si="39"/>
        <v>0</v>
      </c>
    </row>
    <row r="454" spans="1:21">
      <c r="A454" s="56"/>
      <c r="B454" s="3"/>
      <c r="C454" s="216"/>
      <c r="D454" s="102"/>
      <c r="E454" s="102"/>
      <c r="F454" s="103"/>
      <c r="G454" s="131"/>
      <c r="H454" s="2"/>
      <c r="I454" s="107">
        <f>IF(F454="",SUMIF(Accounts!$A$10:$A$84,C454,Accounts!$D$10:$D$84),0)</f>
        <v>0</v>
      </c>
      <c r="J454" s="30">
        <f>IF(H454&lt;&gt;"",ROUND(H454*(1-F454-I454),2),IF(SETUP!$C$10&lt;&gt;"Y",0,IF(SUMIF(Accounts!A$10:A$84,C454,Accounts!Q$10:Q$84)=1,0,ROUND((D454-E454)*(1-F454-I454)/SETUP!$C$13,2))))</f>
        <v>0</v>
      </c>
      <c r="K454" s="14" t="str">
        <f>IF(SUM(C454:H454)=0,"",IF(T454=0,LOOKUP(C454,Accounts!$A$10:$A$84,Accounts!$B$10:$B$84),"Error!  Invalid Account Number"))</f>
        <v/>
      </c>
      <c r="L454" s="30">
        <f t="shared" si="38"/>
        <v>0</v>
      </c>
      <c r="M454" s="152">
        <f t="shared" si="41"/>
        <v>0</v>
      </c>
      <c r="N454" s="43"/>
      <c r="O454" s="92"/>
      <c r="P454" s="150"/>
      <c r="Q454" s="156">
        <f t="shared" si="43"/>
        <v>0</v>
      </c>
      <c r="R454" s="161">
        <f t="shared" si="40"/>
        <v>0</v>
      </c>
      <c r="S454" s="15">
        <f>SUMIF(Accounts!A$10:A$84,C454,Accounts!A$10:A$84)</f>
        <v>0</v>
      </c>
      <c r="T454" s="15">
        <f t="shared" si="42"/>
        <v>0</v>
      </c>
      <c r="U454" s="15">
        <f t="shared" si="39"/>
        <v>0</v>
      </c>
    </row>
    <row r="455" spans="1:21">
      <c r="A455" s="56"/>
      <c r="B455" s="3"/>
      <c r="C455" s="216"/>
      <c r="D455" s="102"/>
      <c r="E455" s="102"/>
      <c r="F455" s="103"/>
      <c r="G455" s="131"/>
      <c r="H455" s="2"/>
      <c r="I455" s="107">
        <f>IF(F455="",SUMIF(Accounts!$A$10:$A$84,C455,Accounts!$D$10:$D$84),0)</f>
        <v>0</v>
      </c>
      <c r="J455" s="30">
        <f>IF(H455&lt;&gt;"",ROUND(H455*(1-F455-I455),2),IF(SETUP!$C$10&lt;&gt;"Y",0,IF(SUMIF(Accounts!A$10:A$84,C455,Accounts!Q$10:Q$84)=1,0,ROUND((D455-E455)*(1-F455-I455)/SETUP!$C$13,2))))</f>
        <v>0</v>
      </c>
      <c r="K455" s="14" t="str">
        <f>IF(SUM(C455:H455)=0,"",IF(T455=0,LOOKUP(C455,Accounts!$A$10:$A$84,Accounts!$B$10:$B$84),"Error!  Invalid Account Number"))</f>
        <v/>
      </c>
      <c r="L455" s="30">
        <f t="shared" si="38"/>
        <v>0</v>
      </c>
      <c r="M455" s="152">
        <f t="shared" si="41"/>
        <v>0</v>
      </c>
      <c r="N455" s="43"/>
      <c r="O455" s="92"/>
      <c r="P455" s="150"/>
      <c r="Q455" s="156">
        <f t="shared" si="43"/>
        <v>0</v>
      </c>
      <c r="R455" s="161">
        <f t="shared" si="40"/>
        <v>0</v>
      </c>
      <c r="S455" s="15">
        <f>SUMIF(Accounts!A$10:A$84,C455,Accounts!A$10:A$84)</f>
        <v>0</v>
      </c>
      <c r="T455" s="15">
        <f t="shared" si="42"/>
        <v>0</v>
      </c>
      <c r="U455" s="15">
        <f t="shared" si="39"/>
        <v>0</v>
      </c>
    </row>
    <row r="456" spans="1:21">
      <c r="A456" s="56"/>
      <c r="B456" s="3"/>
      <c r="C456" s="216"/>
      <c r="D456" s="102"/>
      <c r="E456" s="102"/>
      <c r="F456" s="103"/>
      <c r="G456" s="131"/>
      <c r="H456" s="2"/>
      <c r="I456" s="107">
        <f>IF(F456="",SUMIF(Accounts!$A$10:$A$84,C456,Accounts!$D$10:$D$84),0)</f>
        <v>0</v>
      </c>
      <c r="J456" s="30">
        <f>IF(H456&lt;&gt;"",ROUND(H456*(1-F456-I456),2),IF(SETUP!$C$10&lt;&gt;"Y",0,IF(SUMIF(Accounts!A$10:A$84,C456,Accounts!Q$10:Q$84)=1,0,ROUND((D456-E456)*(1-F456-I456)/SETUP!$C$13,2))))</f>
        <v>0</v>
      </c>
      <c r="K456" s="14" t="str">
        <f>IF(SUM(C456:H456)=0,"",IF(T456=0,LOOKUP(C456,Accounts!$A$10:$A$84,Accounts!$B$10:$B$84),"Error!  Invalid Account Number"))</f>
        <v/>
      </c>
      <c r="L456" s="30">
        <f t="shared" ref="L456:L519" si="44">D456-E456-J456-M456</f>
        <v>0</v>
      </c>
      <c r="M456" s="152">
        <f t="shared" si="41"/>
        <v>0</v>
      </c>
      <c r="N456" s="43"/>
      <c r="O456" s="92"/>
      <c r="P456" s="150"/>
      <c r="Q456" s="156">
        <f t="shared" si="43"/>
        <v>0</v>
      </c>
      <c r="R456" s="161">
        <f t="shared" si="40"/>
        <v>0</v>
      </c>
      <c r="S456" s="15">
        <f>SUMIF(Accounts!A$10:A$84,C456,Accounts!A$10:A$84)</f>
        <v>0</v>
      </c>
      <c r="T456" s="15">
        <f t="shared" si="42"/>
        <v>0</v>
      </c>
      <c r="U456" s="15">
        <f t="shared" ref="U456:U519" si="45">IF(OR(AND(D456-E456&lt;0,J456&gt;0),AND(D456-E456&gt;0,J456&lt;0)),1,0)</f>
        <v>0</v>
      </c>
    </row>
    <row r="457" spans="1:21">
      <c r="A457" s="56"/>
      <c r="B457" s="3"/>
      <c r="C457" s="216"/>
      <c r="D457" s="102"/>
      <c r="E457" s="102"/>
      <c r="F457" s="103"/>
      <c r="G457" s="131"/>
      <c r="H457" s="2"/>
      <c r="I457" s="107">
        <f>IF(F457="",SUMIF(Accounts!$A$10:$A$84,C457,Accounts!$D$10:$D$84),0)</f>
        <v>0</v>
      </c>
      <c r="J457" s="30">
        <f>IF(H457&lt;&gt;"",ROUND(H457*(1-F457-I457),2),IF(SETUP!$C$10&lt;&gt;"Y",0,IF(SUMIF(Accounts!A$10:A$84,C457,Accounts!Q$10:Q$84)=1,0,ROUND((D457-E457)*(1-F457-I457)/SETUP!$C$13,2))))</f>
        <v>0</v>
      </c>
      <c r="K457" s="14" t="str">
        <f>IF(SUM(C457:H457)=0,"",IF(T457=0,LOOKUP(C457,Accounts!$A$10:$A$84,Accounts!$B$10:$B$84),"Error!  Invalid Account Number"))</f>
        <v/>
      </c>
      <c r="L457" s="30">
        <f t="shared" si="44"/>
        <v>0</v>
      </c>
      <c r="M457" s="152">
        <f t="shared" si="41"/>
        <v>0</v>
      </c>
      <c r="N457" s="43"/>
      <c r="O457" s="92"/>
      <c r="P457" s="150"/>
      <c r="Q457" s="156">
        <f t="shared" si="43"/>
        <v>0</v>
      </c>
      <c r="R457" s="161">
        <f t="shared" ref="R457:R520" si="46">J457+Q457</f>
        <v>0</v>
      </c>
      <c r="S457" s="15">
        <f>SUMIF(Accounts!A$10:A$84,C457,Accounts!A$10:A$84)</f>
        <v>0</v>
      </c>
      <c r="T457" s="15">
        <f t="shared" si="42"/>
        <v>0</v>
      </c>
      <c r="U457" s="15">
        <f t="shared" si="45"/>
        <v>0</v>
      </c>
    </row>
    <row r="458" spans="1:21">
      <c r="A458" s="56"/>
      <c r="B458" s="3"/>
      <c r="C458" s="216"/>
      <c r="D458" s="102"/>
      <c r="E458" s="102"/>
      <c r="F458" s="103"/>
      <c r="G458" s="131"/>
      <c r="H458" s="2"/>
      <c r="I458" s="107">
        <f>IF(F458="",SUMIF(Accounts!$A$10:$A$84,C458,Accounts!$D$10:$D$84),0)</f>
        <v>0</v>
      </c>
      <c r="J458" s="30">
        <f>IF(H458&lt;&gt;"",ROUND(H458*(1-F458-I458),2),IF(SETUP!$C$10&lt;&gt;"Y",0,IF(SUMIF(Accounts!A$10:A$84,C458,Accounts!Q$10:Q$84)=1,0,ROUND((D458-E458)*(1-F458-I458)/SETUP!$C$13,2))))</f>
        <v>0</v>
      </c>
      <c r="K458" s="14" t="str">
        <f>IF(SUM(C458:H458)=0,"",IF(T458=0,LOOKUP(C458,Accounts!$A$10:$A$84,Accounts!$B$10:$B$84),"Error!  Invalid Account Number"))</f>
        <v/>
      </c>
      <c r="L458" s="30">
        <f t="shared" si="44"/>
        <v>0</v>
      </c>
      <c r="M458" s="152">
        <f t="shared" ref="M458:M521" si="47">ROUND((D458-E458)*(F458+I458),2)</f>
        <v>0</v>
      </c>
      <c r="N458" s="43"/>
      <c r="O458" s="92"/>
      <c r="P458" s="150"/>
      <c r="Q458" s="156">
        <f t="shared" si="43"/>
        <v>0</v>
      </c>
      <c r="R458" s="161">
        <f t="shared" si="46"/>
        <v>0</v>
      </c>
      <c r="S458" s="15">
        <f>SUMIF(Accounts!A$10:A$84,C458,Accounts!A$10:A$84)</f>
        <v>0</v>
      </c>
      <c r="T458" s="15">
        <f t="shared" ref="T458:T521" si="48">IF(AND(SUM(D458:H458)&lt;&gt;0,C458=0),1,IF(S458=C458,0,1))</f>
        <v>0</v>
      </c>
      <c r="U458" s="15">
        <f t="shared" si="45"/>
        <v>0</v>
      </c>
    </row>
    <row r="459" spans="1:21">
      <c r="A459" s="56"/>
      <c r="B459" s="3"/>
      <c r="C459" s="216"/>
      <c r="D459" s="102"/>
      <c r="E459" s="102"/>
      <c r="F459" s="103"/>
      <c r="G459" s="131"/>
      <c r="H459" s="2"/>
      <c r="I459" s="107">
        <f>IF(F459="",SUMIF(Accounts!$A$10:$A$84,C459,Accounts!$D$10:$D$84),0)</f>
        <v>0</v>
      </c>
      <c r="J459" s="30">
        <f>IF(H459&lt;&gt;"",ROUND(H459*(1-F459-I459),2),IF(SETUP!$C$10&lt;&gt;"Y",0,IF(SUMIF(Accounts!A$10:A$84,C459,Accounts!Q$10:Q$84)=1,0,ROUND((D459-E459)*(1-F459-I459)/SETUP!$C$13,2))))</f>
        <v>0</v>
      </c>
      <c r="K459" s="14" t="str">
        <f>IF(SUM(C459:H459)=0,"",IF(T459=0,LOOKUP(C459,Accounts!$A$10:$A$84,Accounts!$B$10:$B$84),"Error!  Invalid Account Number"))</f>
        <v/>
      </c>
      <c r="L459" s="30">
        <f t="shared" si="44"/>
        <v>0</v>
      </c>
      <c r="M459" s="152">
        <f t="shared" si="47"/>
        <v>0</v>
      </c>
      <c r="N459" s="43"/>
      <c r="O459" s="92"/>
      <c r="P459" s="150"/>
      <c r="Q459" s="156">
        <f t="shared" ref="Q459:Q522" si="49">IF(AND(C459&gt;=101,C459&lt;=120),-J459,0)</f>
        <v>0</v>
      </c>
      <c r="R459" s="161">
        <f t="shared" si="46"/>
        <v>0</v>
      </c>
      <c r="S459" s="15">
        <f>SUMIF(Accounts!A$10:A$84,C459,Accounts!A$10:A$84)</f>
        <v>0</v>
      </c>
      <c r="T459" s="15">
        <f t="shared" si="48"/>
        <v>0</v>
      </c>
      <c r="U459" s="15">
        <f t="shared" si="45"/>
        <v>0</v>
      </c>
    </row>
    <row r="460" spans="1:21">
      <c r="A460" s="56"/>
      <c r="B460" s="3"/>
      <c r="C460" s="216"/>
      <c r="D460" s="102"/>
      <c r="E460" s="102"/>
      <c r="F460" s="103"/>
      <c r="G460" s="131"/>
      <c r="H460" s="2"/>
      <c r="I460" s="107">
        <f>IF(F460="",SUMIF(Accounts!$A$10:$A$84,C460,Accounts!$D$10:$D$84),0)</f>
        <v>0</v>
      </c>
      <c r="J460" s="30">
        <f>IF(H460&lt;&gt;"",ROUND(H460*(1-F460-I460),2),IF(SETUP!$C$10&lt;&gt;"Y",0,IF(SUMIF(Accounts!A$10:A$84,C460,Accounts!Q$10:Q$84)=1,0,ROUND((D460-E460)*(1-F460-I460)/SETUP!$C$13,2))))</f>
        <v>0</v>
      </c>
      <c r="K460" s="14" t="str">
        <f>IF(SUM(C460:H460)=0,"",IF(T460=0,LOOKUP(C460,Accounts!$A$10:$A$84,Accounts!$B$10:$B$84),"Error!  Invalid Account Number"))</f>
        <v/>
      </c>
      <c r="L460" s="30">
        <f t="shared" si="44"/>
        <v>0</v>
      </c>
      <c r="M460" s="152">
        <f t="shared" si="47"/>
        <v>0</v>
      </c>
      <c r="N460" s="43"/>
      <c r="O460" s="92"/>
      <c r="P460" s="150"/>
      <c r="Q460" s="156">
        <f t="shared" si="49"/>
        <v>0</v>
      </c>
      <c r="R460" s="161">
        <f t="shared" si="46"/>
        <v>0</v>
      </c>
      <c r="S460" s="15">
        <f>SUMIF(Accounts!A$10:A$84,C460,Accounts!A$10:A$84)</f>
        <v>0</v>
      </c>
      <c r="T460" s="15">
        <f t="shared" si="48"/>
        <v>0</v>
      </c>
      <c r="U460" s="15">
        <f t="shared" si="45"/>
        <v>0</v>
      </c>
    </row>
    <row r="461" spans="1:21">
      <c r="A461" s="56"/>
      <c r="B461" s="3"/>
      <c r="C461" s="216"/>
      <c r="D461" s="102"/>
      <c r="E461" s="102"/>
      <c r="F461" s="103"/>
      <c r="G461" s="131"/>
      <c r="H461" s="2"/>
      <c r="I461" s="107">
        <f>IF(F461="",SUMIF(Accounts!$A$10:$A$84,C461,Accounts!$D$10:$D$84),0)</f>
        <v>0</v>
      </c>
      <c r="J461" s="30">
        <f>IF(H461&lt;&gt;"",ROUND(H461*(1-F461-I461),2),IF(SETUP!$C$10&lt;&gt;"Y",0,IF(SUMIF(Accounts!A$10:A$84,C461,Accounts!Q$10:Q$84)=1,0,ROUND((D461-E461)*(1-F461-I461)/SETUP!$C$13,2))))</f>
        <v>0</v>
      </c>
      <c r="K461" s="14" t="str">
        <f>IF(SUM(C461:H461)=0,"",IF(T461=0,LOOKUP(C461,Accounts!$A$10:$A$84,Accounts!$B$10:$B$84),"Error!  Invalid Account Number"))</f>
        <v/>
      </c>
      <c r="L461" s="30">
        <f t="shared" si="44"/>
        <v>0</v>
      </c>
      <c r="M461" s="152">
        <f t="shared" si="47"/>
        <v>0</v>
      </c>
      <c r="N461" s="43"/>
      <c r="O461" s="92"/>
      <c r="P461" s="150"/>
      <c r="Q461" s="156">
        <f t="shared" si="49"/>
        <v>0</v>
      </c>
      <c r="R461" s="161">
        <f t="shared" si="46"/>
        <v>0</v>
      </c>
      <c r="S461" s="15">
        <f>SUMIF(Accounts!A$10:A$84,C461,Accounts!A$10:A$84)</f>
        <v>0</v>
      </c>
      <c r="T461" s="15">
        <f t="shared" si="48"/>
        <v>0</v>
      </c>
      <c r="U461" s="15">
        <f t="shared" si="45"/>
        <v>0</v>
      </c>
    </row>
    <row r="462" spans="1:21">
      <c r="A462" s="56"/>
      <c r="B462" s="3"/>
      <c r="C462" s="216"/>
      <c r="D462" s="102"/>
      <c r="E462" s="102"/>
      <c r="F462" s="103"/>
      <c r="G462" s="131"/>
      <c r="H462" s="2"/>
      <c r="I462" s="107">
        <f>IF(F462="",SUMIF(Accounts!$A$10:$A$84,C462,Accounts!$D$10:$D$84),0)</f>
        <v>0</v>
      </c>
      <c r="J462" s="30">
        <f>IF(H462&lt;&gt;"",ROUND(H462*(1-F462-I462),2),IF(SETUP!$C$10&lt;&gt;"Y",0,IF(SUMIF(Accounts!A$10:A$84,C462,Accounts!Q$10:Q$84)=1,0,ROUND((D462-E462)*(1-F462-I462)/SETUP!$C$13,2))))</f>
        <v>0</v>
      </c>
      <c r="K462" s="14" t="str">
        <f>IF(SUM(C462:H462)=0,"",IF(T462=0,LOOKUP(C462,Accounts!$A$10:$A$84,Accounts!$B$10:$B$84),"Error!  Invalid Account Number"))</f>
        <v/>
      </c>
      <c r="L462" s="30">
        <f t="shared" si="44"/>
        <v>0</v>
      </c>
      <c r="M462" s="152">
        <f t="shared" si="47"/>
        <v>0</v>
      </c>
      <c r="N462" s="43"/>
      <c r="O462" s="92"/>
      <c r="P462" s="150"/>
      <c r="Q462" s="156">
        <f t="shared" si="49"/>
        <v>0</v>
      </c>
      <c r="R462" s="161">
        <f t="shared" si="46"/>
        <v>0</v>
      </c>
      <c r="S462" s="15">
        <f>SUMIF(Accounts!A$10:A$84,C462,Accounts!A$10:A$84)</f>
        <v>0</v>
      </c>
      <c r="T462" s="15">
        <f t="shared" si="48"/>
        <v>0</v>
      </c>
      <c r="U462" s="15">
        <f t="shared" si="45"/>
        <v>0</v>
      </c>
    </row>
    <row r="463" spans="1:21">
      <c r="A463" s="56"/>
      <c r="B463" s="3"/>
      <c r="C463" s="216"/>
      <c r="D463" s="102"/>
      <c r="E463" s="102"/>
      <c r="F463" s="103"/>
      <c r="G463" s="131"/>
      <c r="H463" s="2"/>
      <c r="I463" s="107">
        <f>IF(F463="",SUMIF(Accounts!$A$10:$A$84,C463,Accounts!$D$10:$D$84),0)</f>
        <v>0</v>
      </c>
      <c r="J463" s="30">
        <f>IF(H463&lt;&gt;"",ROUND(H463*(1-F463-I463),2),IF(SETUP!$C$10&lt;&gt;"Y",0,IF(SUMIF(Accounts!A$10:A$84,C463,Accounts!Q$10:Q$84)=1,0,ROUND((D463-E463)*(1-F463-I463)/SETUP!$C$13,2))))</f>
        <v>0</v>
      </c>
      <c r="K463" s="14" t="str">
        <f>IF(SUM(C463:H463)=0,"",IF(T463=0,LOOKUP(C463,Accounts!$A$10:$A$84,Accounts!$B$10:$B$84),"Error!  Invalid Account Number"))</f>
        <v/>
      </c>
      <c r="L463" s="30">
        <f t="shared" si="44"/>
        <v>0</v>
      </c>
      <c r="M463" s="152">
        <f t="shared" si="47"/>
        <v>0</v>
      </c>
      <c r="N463" s="43"/>
      <c r="O463" s="92"/>
      <c r="P463" s="150"/>
      <c r="Q463" s="156">
        <f t="shared" si="49"/>
        <v>0</v>
      </c>
      <c r="R463" s="161">
        <f t="shared" si="46"/>
        <v>0</v>
      </c>
      <c r="S463" s="15">
        <f>SUMIF(Accounts!A$10:A$84,C463,Accounts!A$10:A$84)</f>
        <v>0</v>
      </c>
      <c r="T463" s="15">
        <f t="shared" si="48"/>
        <v>0</v>
      </c>
      <c r="U463" s="15">
        <f t="shared" si="45"/>
        <v>0</v>
      </c>
    </row>
    <row r="464" spans="1:21">
      <c r="A464" s="56"/>
      <c r="B464" s="3"/>
      <c r="C464" s="216"/>
      <c r="D464" s="102"/>
      <c r="E464" s="102"/>
      <c r="F464" s="103"/>
      <c r="G464" s="131"/>
      <c r="H464" s="2"/>
      <c r="I464" s="107">
        <f>IF(F464="",SUMIF(Accounts!$A$10:$A$84,C464,Accounts!$D$10:$D$84),0)</f>
        <v>0</v>
      </c>
      <c r="J464" s="30">
        <f>IF(H464&lt;&gt;"",ROUND(H464*(1-F464-I464),2),IF(SETUP!$C$10&lt;&gt;"Y",0,IF(SUMIF(Accounts!A$10:A$84,C464,Accounts!Q$10:Q$84)=1,0,ROUND((D464-E464)*(1-F464-I464)/SETUP!$C$13,2))))</f>
        <v>0</v>
      </c>
      <c r="K464" s="14" t="str">
        <f>IF(SUM(C464:H464)=0,"",IF(T464=0,LOOKUP(C464,Accounts!$A$10:$A$84,Accounts!$B$10:$B$84),"Error!  Invalid Account Number"))</f>
        <v/>
      </c>
      <c r="L464" s="30">
        <f t="shared" si="44"/>
        <v>0</v>
      </c>
      <c r="M464" s="152">
        <f t="shared" si="47"/>
        <v>0</v>
      </c>
      <c r="N464" s="43"/>
      <c r="O464" s="92"/>
      <c r="P464" s="150"/>
      <c r="Q464" s="156">
        <f t="shared" si="49"/>
        <v>0</v>
      </c>
      <c r="R464" s="161">
        <f t="shared" si="46"/>
        <v>0</v>
      </c>
      <c r="S464" s="15">
        <f>SUMIF(Accounts!A$10:A$84,C464,Accounts!A$10:A$84)</f>
        <v>0</v>
      </c>
      <c r="T464" s="15">
        <f t="shared" si="48"/>
        <v>0</v>
      </c>
      <c r="U464" s="15">
        <f t="shared" si="45"/>
        <v>0</v>
      </c>
    </row>
    <row r="465" spans="1:21">
      <c r="A465" s="56"/>
      <c r="B465" s="3"/>
      <c r="C465" s="216"/>
      <c r="D465" s="102"/>
      <c r="E465" s="102"/>
      <c r="F465" s="103"/>
      <c r="G465" s="131"/>
      <c r="H465" s="2"/>
      <c r="I465" s="107">
        <f>IF(F465="",SUMIF(Accounts!$A$10:$A$84,C465,Accounts!$D$10:$D$84),0)</f>
        <v>0</v>
      </c>
      <c r="J465" s="30">
        <f>IF(H465&lt;&gt;"",ROUND(H465*(1-F465-I465),2),IF(SETUP!$C$10&lt;&gt;"Y",0,IF(SUMIF(Accounts!A$10:A$84,C465,Accounts!Q$10:Q$84)=1,0,ROUND((D465-E465)*(1-F465-I465)/SETUP!$C$13,2))))</f>
        <v>0</v>
      </c>
      <c r="K465" s="14" t="str">
        <f>IF(SUM(C465:H465)=0,"",IF(T465=0,LOOKUP(C465,Accounts!$A$10:$A$84,Accounts!$B$10:$B$84),"Error!  Invalid Account Number"))</f>
        <v/>
      </c>
      <c r="L465" s="30">
        <f t="shared" si="44"/>
        <v>0</v>
      </c>
      <c r="M465" s="152">
        <f t="shared" si="47"/>
        <v>0</v>
      </c>
      <c r="N465" s="43"/>
      <c r="O465" s="92"/>
      <c r="P465" s="150"/>
      <c r="Q465" s="156">
        <f t="shared" si="49"/>
        <v>0</v>
      </c>
      <c r="R465" s="161">
        <f t="shared" si="46"/>
        <v>0</v>
      </c>
      <c r="S465" s="15">
        <f>SUMIF(Accounts!A$10:A$84,C465,Accounts!A$10:A$84)</f>
        <v>0</v>
      </c>
      <c r="T465" s="15">
        <f t="shared" si="48"/>
        <v>0</v>
      </c>
      <c r="U465" s="15">
        <f t="shared" si="45"/>
        <v>0</v>
      </c>
    </row>
    <row r="466" spans="1:21">
      <c r="A466" s="56"/>
      <c r="B466" s="3"/>
      <c r="C466" s="216"/>
      <c r="D466" s="102"/>
      <c r="E466" s="102"/>
      <c r="F466" s="103"/>
      <c r="G466" s="131"/>
      <c r="H466" s="2"/>
      <c r="I466" s="107">
        <f>IF(F466="",SUMIF(Accounts!$A$10:$A$84,C466,Accounts!$D$10:$D$84),0)</f>
        <v>0</v>
      </c>
      <c r="J466" s="30">
        <f>IF(H466&lt;&gt;"",ROUND(H466*(1-F466-I466),2),IF(SETUP!$C$10&lt;&gt;"Y",0,IF(SUMIF(Accounts!A$10:A$84,C466,Accounts!Q$10:Q$84)=1,0,ROUND((D466-E466)*(1-F466-I466)/SETUP!$C$13,2))))</f>
        <v>0</v>
      </c>
      <c r="K466" s="14" t="str">
        <f>IF(SUM(C466:H466)=0,"",IF(T466=0,LOOKUP(C466,Accounts!$A$10:$A$84,Accounts!$B$10:$B$84),"Error!  Invalid Account Number"))</f>
        <v/>
      </c>
      <c r="L466" s="30">
        <f t="shared" si="44"/>
        <v>0</v>
      </c>
      <c r="M466" s="152">
        <f t="shared" si="47"/>
        <v>0</v>
      </c>
      <c r="N466" s="43"/>
      <c r="O466" s="92"/>
      <c r="P466" s="150"/>
      <c r="Q466" s="156">
        <f t="shared" si="49"/>
        <v>0</v>
      </c>
      <c r="R466" s="161">
        <f t="shared" si="46"/>
        <v>0</v>
      </c>
      <c r="S466" s="15">
        <f>SUMIF(Accounts!A$10:A$84,C466,Accounts!A$10:A$84)</f>
        <v>0</v>
      </c>
      <c r="T466" s="15">
        <f t="shared" si="48"/>
        <v>0</v>
      </c>
      <c r="U466" s="15">
        <f t="shared" si="45"/>
        <v>0</v>
      </c>
    </row>
    <row r="467" spans="1:21">
      <c r="A467" s="56"/>
      <c r="B467" s="3"/>
      <c r="C467" s="216"/>
      <c r="D467" s="102"/>
      <c r="E467" s="102"/>
      <c r="F467" s="103"/>
      <c r="G467" s="131"/>
      <c r="H467" s="2"/>
      <c r="I467" s="107">
        <f>IF(F467="",SUMIF(Accounts!$A$10:$A$84,C467,Accounts!$D$10:$D$84),0)</f>
        <v>0</v>
      </c>
      <c r="J467" s="30">
        <f>IF(H467&lt;&gt;"",ROUND(H467*(1-F467-I467),2),IF(SETUP!$C$10&lt;&gt;"Y",0,IF(SUMIF(Accounts!A$10:A$84,C467,Accounts!Q$10:Q$84)=1,0,ROUND((D467-E467)*(1-F467-I467)/SETUP!$C$13,2))))</f>
        <v>0</v>
      </c>
      <c r="K467" s="14" t="str">
        <f>IF(SUM(C467:H467)=0,"",IF(T467=0,LOOKUP(C467,Accounts!$A$10:$A$84,Accounts!$B$10:$B$84),"Error!  Invalid Account Number"))</f>
        <v/>
      </c>
      <c r="L467" s="30">
        <f t="shared" si="44"/>
        <v>0</v>
      </c>
      <c r="M467" s="152">
        <f t="shared" si="47"/>
        <v>0</v>
      </c>
      <c r="N467" s="43"/>
      <c r="O467" s="92"/>
      <c r="P467" s="150"/>
      <c r="Q467" s="156">
        <f t="shared" si="49"/>
        <v>0</v>
      </c>
      <c r="R467" s="161">
        <f t="shared" si="46"/>
        <v>0</v>
      </c>
      <c r="S467" s="15">
        <f>SUMIF(Accounts!A$10:A$84,C467,Accounts!A$10:A$84)</f>
        <v>0</v>
      </c>
      <c r="T467" s="15">
        <f t="shared" si="48"/>
        <v>0</v>
      </c>
      <c r="U467" s="15">
        <f t="shared" si="45"/>
        <v>0</v>
      </c>
    </row>
    <row r="468" spans="1:21">
      <c r="A468" s="56"/>
      <c r="B468" s="3"/>
      <c r="C468" s="216"/>
      <c r="D468" s="102"/>
      <c r="E468" s="102"/>
      <c r="F468" s="103"/>
      <c r="G468" s="131"/>
      <c r="H468" s="2"/>
      <c r="I468" s="107">
        <f>IF(F468="",SUMIF(Accounts!$A$10:$A$84,C468,Accounts!$D$10:$D$84),0)</f>
        <v>0</v>
      </c>
      <c r="J468" s="30">
        <f>IF(H468&lt;&gt;"",ROUND(H468*(1-F468-I468),2),IF(SETUP!$C$10&lt;&gt;"Y",0,IF(SUMIF(Accounts!A$10:A$84,C468,Accounts!Q$10:Q$84)=1,0,ROUND((D468-E468)*(1-F468-I468)/SETUP!$C$13,2))))</f>
        <v>0</v>
      </c>
      <c r="K468" s="14" t="str">
        <f>IF(SUM(C468:H468)=0,"",IF(T468=0,LOOKUP(C468,Accounts!$A$10:$A$84,Accounts!$B$10:$B$84),"Error!  Invalid Account Number"))</f>
        <v/>
      </c>
      <c r="L468" s="30">
        <f t="shared" si="44"/>
        <v>0</v>
      </c>
      <c r="M468" s="152">
        <f t="shared" si="47"/>
        <v>0</v>
      </c>
      <c r="N468" s="43"/>
      <c r="O468" s="92"/>
      <c r="P468" s="150"/>
      <c r="Q468" s="156">
        <f t="shared" si="49"/>
        <v>0</v>
      </c>
      <c r="R468" s="161">
        <f t="shared" si="46"/>
        <v>0</v>
      </c>
      <c r="S468" s="15">
        <f>SUMIF(Accounts!A$10:A$84,C468,Accounts!A$10:A$84)</f>
        <v>0</v>
      </c>
      <c r="T468" s="15">
        <f t="shared" si="48"/>
        <v>0</v>
      </c>
      <c r="U468" s="15">
        <f t="shared" si="45"/>
        <v>0</v>
      </c>
    </row>
    <row r="469" spans="1:21">
      <c r="A469" s="56"/>
      <c r="B469" s="3"/>
      <c r="C469" s="216"/>
      <c r="D469" s="102"/>
      <c r="E469" s="102"/>
      <c r="F469" s="103"/>
      <c r="G469" s="131"/>
      <c r="H469" s="2"/>
      <c r="I469" s="107">
        <f>IF(F469="",SUMIF(Accounts!$A$10:$A$84,C469,Accounts!$D$10:$D$84),0)</f>
        <v>0</v>
      </c>
      <c r="J469" s="30">
        <f>IF(H469&lt;&gt;"",ROUND(H469*(1-F469-I469),2),IF(SETUP!$C$10&lt;&gt;"Y",0,IF(SUMIF(Accounts!A$10:A$84,C469,Accounts!Q$10:Q$84)=1,0,ROUND((D469-E469)*(1-F469-I469)/SETUP!$C$13,2))))</f>
        <v>0</v>
      </c>
      <c r="K469" s="14" t="str">
        <f>IF(SUM(C469:H469)=0,"",IF(T469=0,LOOKUP(C469,Accounts!$A$10:$A$84,Accounts!$B$10:$B$84),"Error!  Invalid Account Number"))</f>
        <v/>
      </c>
      <c r="L469" s="30">
        <f t="shared" si="44"/>
        <v>0</v>
      </c>
      <c r="M469" s="152">
        <f t="shared" si="47"/>
        <v>0</v>
      </c>
      <c r="N469" s="43"/>
      <c r="O469" s="92"/>
      <c r="P469" s="150"/>
      <c r="Q469" s="156">
        <f t="shared" si="49"/>
        <v>0</v>
      </c>
      <c r="R469" s="161">
        <f t="shared" si="46"/>
        <v>0</v>
      </c>
      <c r="S469" s="15">
        <f>SUMIF(Accounts!A$10:A$84,C469,Accounts!A$10:A$84)</f>
        <v>0</v>
      </c>
      <c r="T469" s="15">
        <f t="shared" si="48"/>
        <v>0</v>
      </c>
      <c r="U469" s="15">
        <f t="shared" si="45"/>
        <v>0</v>
      </c>
    </row>
    <row r="470" spans="1:21">
      <c r="A470" s="56"/>
      <c r="B470" s="3"/>
      <c r="C470" s="216"/>
      <c r="D470" s="102"/>
      <c r="E470" s="102"/>
      <c r="F470" s="103"/>
      <c r="G470" s="131"/>
      <c r="H470" s="2"/>
      <c r="I470" s="107">
        <f>IF(F470="",SUMIF(Accounts!$A$10:$A$84,C470,Accounts!$D$10:$D$84),0)</f>
        <v>0</v>
      </c>
      <c r="J470" s="30">
        <f>IF(H470&lt;&gt;"",ROUND(H470*(1-F470-I470),2),IF(SETUP!$C$10&lt;&gt;"Y",0,IF(SUMIF(Accounts!A$10:A$84,C470,Accounts!Q$10:Q$84)=1,0,ROUND((D470-E470)*(1-F470-I470)/SETUP!$C$13,2))))</f>
        <v>0</v>
      </c>
      <c r="K470" s="14" t="str">
        <f>IF(SUM(C470:H470)=0,"",IF(T470=0,LOOKUP(C470,Accounts!$A$10:$A$84,Accounts!$B$10:$B$84),"Error!  Invalid Account Number"))</f>
        <v/>
      </c>
      <c r="L470" s="30">
        <f t="shared" si="44"/>
        <v>0</v>
      </c>
      <c r="M470" s="152">
        <f t="shared" si="47"/>
        <v>0</v>
      </c>
      <c r="N470" s="43"/>
      <c r="O470" s="92"/>
      <c r="P470" s="150"/>
      <c r="Q470" s="156">
        <f t="shared" si="49"/>
        <v>0</v>
      </c>
      <c r="R470" s="161">
        <f t="shared" si="46"/>
        <v>0</v>
      </c>
      <c r="S470" s="15">
        <f>SUMIF(Accounts!A$10:A$84,C470,Accounts!A$10:A$84)</f>
        <v>0</v>
      </c>
      <c r="T470" s="15">
        <f t="shared" si="48"/>
        <v>0</v>
      </c>
      <c r="U470" s="15">
        <f t="shared" si="45"/>
        <v>0</v>
      </c>
    </row>
    <row r="471" spans="1:21">
      <c r="A471" s="56"/>
      <c r="B471" s="3"/>
      <c r="C471" s="216"/>
      <c r="D471" s="102"/>
      <c r="E471" s="102"/>
      <c r="F471" s="103"/>
      <c r="G471" s="131"/>
      <c r="H471" s="2"/>
      <c r="I471" s="107">
        <f>IF(F471="",SUMIF(Accounts!$A$10:$A$84,C471,Accounts!$D$10:$D$84),0)</f>
        <v>0</v>
      </c>
      <c r="J471" s="30">
        <f>IF(H471&lt;&gt;"",ROUND(H471*(1-F471-I471),2),IF(SETUP!$C$10&lt;&gt;"Y",0,IF(SUMIF(Accounts!A$10:A$84,C471,Accounts!Q$10:Q$84)=1,0,ROUND((D471-E471)*(1-F471-I471)/SETUP!$C$13,2))))</f>
        <v>0</v>
      </c>
      <c r="K471" s="14" t="str">
        <f>IF(SUM(C471:H471)=0,"",IF(T471=0,LOOKUP(C471,Accounts!$A$10:$A$84,Accounts!$B$10:$B$84),"Error!  Invalid Account Number"))</f>
        <v/>
      </c>
      <c r="L471" s="30">
        <f t="shared" si="44"/>
        <v>0</v>
      </c>
      <c r="M471" s="152">
        <f t="shared" si="47"/>
        <v>0</v>
      </c>
      <c r="N471" s="43"/>
      <c r="O471" s="92"/>
      <c r="P471" s="150"/>
      <c r="Q471" s="156">
        <f t="shared" si="49"/>
        <v>0</v>
      </c>
      <c r="R471" s="161">
        <f t="shared" si="46"/>
        <v>0</v>
      </c>
      <c r="S471" s="15">
        <f>SUMIF(Accounts!A$10:A$84,C471,Accounts!A$10:A$84)</f>
        <v>0</v>
      </c>
      <c r="T471" s="15">
        <f t="shared" si="48"/>
        <v>0</v>
      </c>
      <c r="U471" s="15">
        <f t="shared" si="45"/>
        <v>0</v>
      </c>
    </row>
    <row r="472" spans="1:21">
      <c r="A472" s="56"/>
      <c r="B472" s="3"/>
      <c r="C472" s="216"/>
      <c r="D472" s="102"/>
      <c r="E472" s="102"/>
      <c r="F472" s="103"/>
      <c r="G472" s="131"/>
      <c r="H472" s="2"/>
      <c r="I472" s="107">
        <f>IF(F472="",SUMIF(Accounts!$A$10:$A$84,C472,Accounts!$D$10:$D$84),0)</f>
        <v>0</v>
      </c>
      <c r="J472" s="30">
        <f>IF(H472&lt;&gt;"",ROUND(H472*(1-F472-I472),2),IF(SETUP!$C$10&lt;&gt;"Y",0,IF(SUMIF(Accounts!A$10:A$84,C472,Accounts!Q$10:Q$84)=1,0,ROUND((D472-E472)*(1-F472-I472)/SETUP!$C$13,2))))</f>
        <v>0</v>
      </c>
      <c r="K472" s="14" t="str">
        <f>IF(SUM(C472:H472)=0,"",IF(T472=0,LOOKUP(C472,Accounts!$A$10:$A$84,Accounts!$B$10:$B$84),"Error!  Invalid Account Number"))</f>
        <v/>
      </c>
      <c r="L472" s="30">
        <f t="shared" si="44"/>
        <v>0</v>
      </c>
      <c r="M472" s="152">
        <f t="shared" si="47"/>
        <v>0</v>
      </c>
      <c r="N472" s="43"/>
      <c r="O472" s="92"/>
      <c r="P472" s="150"/>
      <c r="Q472" s="156">
        <f t="shared" si="49"/>
        <v>0</v>
      </c>
      <c r="R472" s="161">
        <f t="shared" si="46"/>
        <v>0</v>
      </c>
      <c r="S472" s="15">
        <f>SUMIF(Accounts!A$10:A$84,C472,Accounts!A$10:A$84)</f>
        <v>0</v>
      </c>
      <c r="T472" s="15">
        <f t="shared" si="48"/>
        <v>0</v>
      </c>
      <c r="U472" s="15">
        <f t="shared" si="45"/>
        <v>0</v>
      </c>
    </row>
    <row r="473" spans="1:21">
      <c r="A473" s="56"/>
      <c r="B473" s="3"/>
      <c r="C473" s="216"/>
      <c r="D473" s="102"/>
      <c r="E473" s="102"/>
      <c r="F473" s="103"/>
      <c r="G473" s="131"/>
      <c r="H473" s="2"/>
      <c r="I473" s="107">
        <f>IF(F473="",SUMIF(Accounts!$A$10:$A$84,C473,Accounts!$D$10:$D$84),0)</f>
        <v>0</v>
      </c>
      <c r="J473" s="30">
        <f>IF(H473&lt;&gt;"",ROUND(H473*(1-F473-I473),2),IF(SETUP!$C$10&lt;&gt;"Y",0,IF(SUMIF(Accounts!A$10:A$84,C473,Accounts!Q$10:Q$84)=1,0,ROUND((D473-E473)*(1-F473-I473)/SETUP!$C$13,2))))</f>
        <v>0</v>
      </c>
      <c r="K473" s="14" t="str">
        <f>IF(SUM(C473:H473)=0,"",IF(T473=0,LOOKUP(C473,Accounts!$A$10:$A$84,Accounts!$B$10:$B$84),"Error!  Invalid Account Number"))</f>
        <v/>
      </c>
      <c r="L473" s="30">
        <f t="shared" si="44"/>
        <v>0</v>
      </c>
      <c r="M473" s="152">
        <f t="shared" si="47"/>
        <v>0</v>
      </c>
      <c r="N473" s="43"/>
      <c r="O473" s="92"/>
      <c r="P473" s="150"/>
      <c r="Q473" s="156">
        <f t="shared" si="49"/>
        <v>0</v>
      </c>
      <c r="R473" s="161">
        <f t="shared" si="46"/>
        <v>0</v>
      </c>
      <c r="S473" s="15">
        <f>SUMIF(Accounts!A$10:A$84,C473,Accounts!A$10:A$84)</f>
        <v>0</v>
      </c>
      <c r="T473" s="15">
        <f t="shared" si="48"/>
        <v>0</v>
      </c>
      <c r="U473" s="15">
        <f t="shared" si="45"/>
        <v>0</v>
      </c>
    </row>
    <row r="474" spans="1:21">
      <c r="A474" s="56"/>
      <c r="B474" s="3"/>
      <c r="C474" s="216"/>
      <c r="D474" s="102"/>
      <c r="E474" s="102"/>
      <c r="F474" s="103"/>
      <c r="G474" s="131"/>
      <c r="H474" s="2"/>
      <c r="I474" s="107">
        <f>IF(F474="",SUMIF(Accounts!$A$10:$A$84,C474,Accounts!$D$10:$D$84),0)</f>
        <v>0</v>
      </c>
      <c r="J474" s="30">
        <f>IF(H474&lt;&gt;"",ROUND(H474*(1-F474-I474),2),IF(SETUP!$C$10&lt;&gt;"Y",0,IF(SUMIF(Accounts!A$10:A$84,C474,Accounts!Q$10:Q$84)=1,0,ROUND((D474-E474)*(1-F474-I474)/SETUP!$C$13,2))))</f>
        <v>0</v>
      </c>
      <c r="K474" s="14" t="str">
        <f>IF(SUM(C474:H474)=0,"",IF(T474=0,LOOKUP(C474,Accounts!$A$10:$A$84,Accounts!$B$10:$B$84),"Error!  Invalid Account Number"))</f>
        <v/>
      </c>
      <c r="L474" s="30">
        <f t="shared" si="44"/>
        <v>0</v>
      </c>
      <c r="M474" s="152">
        <f t="shared" si="47"/>
        <v>0</v>
      </c>
      <c r="N474" s="43"/>
      <c r="O474" s="92"/>
      <c r="P474" s="150"/>
      <c r="Q474" s="156">
        <f t="shared" si="49"/>
        <v>0</v>
      </c>
      <c r="R474" s="161">
        <f t="shared" si="46"/>
        <v>0</v>
      </c>
      <c r="S474" s="15">
        <f>SUMIF(Accounts!A$10:A$84,C474,Accounts!A$10:A$84)</f>
        <v>0</v>
      </c>
      <c r="T474" s="15">
        <f t="shared" si="48"/>
        <v>0</v>
      </c>
      <c r="U474" s="15">
        <f t="shared" si="45"/>
        <v>0</v>
      </c>
    </row>
    <row r="475" spans="1:21">
      <c r="A475" s="56"/>
      <c r="B475" s="3"/>
      <c r="C475" s="216"/>
      <c r="D475" s="102"/>
      <c r="E475" s="102"/>
      <c r="F475" s="103"/>
      <c r="G475" s="131"/>
      <c r="H475" s="2"/>
      <c r="I475" s="107">
        <f>IF(F475="",SUMIF(Accounts!$A$10:$A$84,C475,Accounts!$D$10:$D$84),0)</f>
        <v>0</v>
      </c>
      <c r="J475" s="30">
        <f>IF(H475&lt;&gt;"",ROUND(H475*(1-F475-I475),2),IF(SETUP!$C$10&lt;&gt;"Y",0,IF(SUMIF(Accounts!A$10:A$84,C475,Accounts!Q$10:Q$84)=1,0,ROUND((D475-E475)*(1-F475-I475)/SETUP!$C$13,2))))</f>
        <v>0</v>
      </c>
      <c r="K475" s="14" t="str">
        <f>IF(SUM(C475:H475)=0,"",IF(T475=0,LOOKUP(C475,Accounts!$A$10:$A$84,Accounts!$B$10:$B$84),"Error!  Invalid Account Number"))</f>
        <v/>
      </c>
      <c r="L475" s="30">
        <f t="shared" si="44"/>
        <v>0</v>
      </c>
      <c r="M475" s="152">
        <f t="shared" si="47"/>
        <v>0</v>
      </c>
      <c r="N475" s="43"/>
      <c r="O475" s="92"/>
      <c r="P475" s="150"/>
      <c r="Q475" s="156">
        <f t="shared" si="49"/>
        <v>0</v>
      </c>
      <c r="R475" s="161">
        <f t="shared" si="46"/>
        <v>0</v>
      </c>
      <c r="S475" s="15">
        <f>SUMIF(Accounts!A$10:A$84,C475,Accounts!A$10:A$84)</f>
        <v>0</v>
      </c>
      <c r="T475" s="15">
        <f t="shared" si="48"/>
        <v>0</v>
      </c>
      <c r="U475" s="15">
        <f t="shared" si="45"/>
        <v>0</v>
      </c>
    </row>
    <row r="476" spans="1:21">
      <c r="A476" s="56"/>
      <c r="B476" s="3"/>
      <c r="C476" s="216"/>
      <c r="D476" s="102"/>
      <c r="E476" s="102"/>
      <c r="F476" s="103"/>
      <c r="G476" s="131"/>
      <c r="H476" s="2"/>
      <c r="I476" s="107">
        <f>IF(F476="",SUMIF(Accounts!$A$10:$A$84,C476,Accounts!$D$10:$D$84),0)</f>
        <v>0</v>
      </c>
      <c r="J476" s="30">
        <f>IF(H476&lt;&gt;"",ROUND(H476*(1-F476-I476),2),IF(SETUP!$C$10&lt;&gt;"Y",0,IF(SUMIF(Accounts!A$10:A$84,C476,Accounts!Q$10:Q$84)=1,0,ROUND((D476-E476)*(1-F476-I476)/SETUP!$C$13,2))))</f>
        <v>0</v>
      </c>
      <c r="K476" s="14" t="str">
        <f>IF(SUM(C476:H476)=0,"",IF(T476=0,LOOKUP(C476,Accounts!$A$10:$A$84,Accounts!$B$10:$B$84),"Error!  Invalid Account Number"))</f>
        <v/>
      </c>
      <c r="L476" s="30">
        <f t="shared" si="44"/>
        <v>0</v>
      </c>
      <c r="M476" s="152">
        <f t="shared" si="47"/>
        <v>0</v>
      </c>
      <c r="N476" s="43"/>
      <c r="O476" s="92"/>
      <c r="P476" s="150"/>
      <c r="Q476" s="156">
        <f t="shared" si="49"/>
        <v>0</v>
      </c>
      <c r="R476" s="161">
        <f t="shared" si="46"/>
        <v>0</v>
      </c>
      <c r="S476" s="15">
        <f>SUMIF(Accounts!A$10:A$84,C476,Accounts!A$10:A$84)</f>
        <v>0</v>
      </c>
      <c r="T476" s="15">
        <f t="shared" si="48"/>
        <v>0</v>
      </c>
      <c r="U476" s="15">
        <f t="shared" si="45"/>
        <v>0</v>
      </c>
    </row>
    <row r="477" spans="1:21">
      <c r="A477" s="56"/>
      <c r="B477" s="3"/>
      <c r="C477" s="216"/>
      <c r="D477" s="102"/>
      <c r="E477" s="102"/>
      <c r="F477" s="103"/>
      <c r="G477" s="131"/>
      <c r="H477" s="2"/>
      <c r="I477" s="107">
        <f>IF(F477="",SUMIF(Accounts!$A$10:$A$84,C477,Accounts!$D$10:$D$84),0)</f>
        <v>0</v>
      </c>
      <c r="J477" s="30">
        <f>IF(H477&lt;&gt;"",ROUND(H477*(1-F477-I477),2),IF(SETUP!$C$10&lt;&gt;"Y",0,IF(SUMIF(Accounts!A$10:A$84,C477,Accounts!Q$10:Q$84)=1,0,ROUND((D477-E477)*(1-F477-I477)/SETUP!$C$13,2))))</f>
        <v>0</v>
      </c>
      <c r="K477" s="14" t="str">
        <f>IF(SUM(C477:H477)=0,"",IF(T477=0,LOOKUP(C477,Accounts!$A$10:$A$84,Accounts!$B$10:$B$84),"Error!  Invalid Account Number"))</f>
        <v/>
      </c>
      <c r="L477" s="30">
        <f t="shared" si="44"/>
        <v>0</v>
      </c>
      <c r="M477" s="152">
        <f t="shared" si="47"/>
        <v>0</v>
      </c>
      <c r="N477" s="43"/>
      <c r="O477" s="92"/>
      <c r="P477" s="150"/>
      <c r="Q477" s="156">
        <f t="shared" si="49"/>
        <v>0</v>
      </c>
      <c r="R477" s="161">
        <f t="shared" si="46"/>
        <v>0</v>
      </c>
      <c r="S477" s="15">
        <f>SUMIF(Accounts!A$10:A$84,C477,Accounts!A$10:A$84)</f>
        <v>0</v>
      </c>
      <c r="T477" s="15">
        <f t="shared" si="48"/>
        <v>0</v>
      </c>
      <c r="U477" s="15">
        <f t="shared" si="45"/>
        <v>0</v>
      </c>
    </row>
    <row r="478" spans="1:21">
      <c r="A478" s="56"/>
      <c r="B478" s="3"/>
      <c r="C478" s="216"/>
      <c r="D478" s="102"/>
      <c r="E478" s="102"/>
      <c r="F478" s="103"/>
      <c r="G478" s="131"/>
      <c r="H478" s="2"/>
      <c r="I478" s="107">
        <f>IF(F478="",SUMIF(Accounts!$A$10:$A$84,C478,Accounts!$D$10:$D$84),0)</f>
        <v>0</v>
      </c>
      <c r="J478" s="30">
        <f>IF(H478&lt;&gt;"",ROUND(H478*(1-F478-I478),2),IF(SETUP!$C$10&lt;&gt;"Y",0,IF(SUMIF(Accounts!A$10:A$84,C478,Accounts!Q$10:Q$84)=1,0,ROUND((D478-E478)*(1-F478-I478)/SETUP!$C$13,2))))</f>
        <v>0</v>
      </c>
      <c r="K478" s="14" t="str">
        <f>IF(SUM(C478:H478)=0,"",IF(T478=0,LOOKUP(C478,Accounts!$A$10:$A$84,Accounts!$B$10:$B$84),"Error!  Invalid Account Number"))</f>
        <v/>
      </c>
      <c r="L478" s="30">
        <f t="shared" si="44"/>
        <v>0</v>
      </c>
      <c r="M478" s="152">
        <f t="shared" si="47"/>
        <v>0</v>
      </c>
      <c r="N478" s="43"/>
      <c r="O478" s="92"/>
      <c r="P478" s="150"/>
      <c r="Q478" s="156">
        <f t="shared" si="49"/>
        <v>0</v>
      </c>
      <c r="R478" s="161">
        <f t="shared" si="46"/>
        <v>0</v>
      </c>
      <c r="S478" s="15">
        <f>SUMIF(Accounts!A$10:A$84,C478,Accounts!A$10:A$84)</f>
        <v>0</v>
      </c>
      <c r="T478" s="15">
        <f t="shared" si="48"/>
        <v>0</v>
      </c>
      <c r="U478" s="15">
        <f t="shared" si="45"/>
        <v>0</v>
      </c>
    </row>
    <row r="479" spans="1:21">
      <c r="A479" s="56"/>
      <c r="B479" s="3"/>
      <c r="C479" s="216"/>
      <c r="D479" s="102"/>
      <c r="E479" s="102"/>
      <c r="F479" s="103"/>
      <c r="G479" s="131"/>
      <c r="H479" s="2"/>
      <c r="I479" s="107">
        <f>IF(F479="",SUMIF(Accounts!$A$10:$A$84,C479,Accounts!$D$10:$D$84),0)</f>
        <v>0</v>
      </c>
      <c r="J479" s="30">
        <f>IF(H479&lt;&gt;"",ROUND(H479*(1-F479-I479),2),IF(SETUP!$C$10&lt;&gt;"Y",0,IF(SUMIF(Accounts!A$10:A$84,C479,Accounts!Q$10:Q$84)=1,0,ROUND((D479-E479)*(1-F479-I479)/SETUP!$C$13,2))))</f>
        <v>0</v>
      </c>
      <c r="K479" s="14" t="str">
        <f>IF(SUM(C479:H479)=0,"",IF(T479=0,LOOKUP(C479,Accounts!$A$10:$A$84,Accounts!$B$10:$B$84),"Error!  Invalid Account Number"))</f>
        <v/>
      </c>
      <c r="L479" s="30">
        <f t="shared" si="44"/>
        <v>0</v>
      </c>
      <c r="M479" s="152">
        <f t="shared" si="47"/>
        <v>0</v>
      </c>
      <c r="N479" s="43"/>
      <c r="O479" s="92"/>
      <c r="P479" s="150"/>
      <c r="Q479" s="156">
        <f t="shared" si="49"/>
        <v>0</v>
      </c>
      <c r="R479" s="161">
        <f t="shared" si="46"/>
        <v>0</v>
      </c>
      <c r="S479" s="15">
        <f>SUMIF(Accounts!A$10:A$84,C479,Accounts!A$10:A$84)</f>
        <v>0</v>
      </c>
      <c r="T479" s="15">
        <f t="shared" si="48"/>
        <v>0</v>
      </c>
      <c r="U479" s="15">
        <f t="shared" si="45"/>
        <v>0</v>
      </c>
    </row>
    <row r="480" spans="1:21">
      <c r="A480" s="56"/>
      <c r="B480" s="3"/>
      <c r="C480" s="216"/>
      <c r="D480" s="102"/>
      <c r="E480" s="102"/>
      <c r="F480" s="103"/>
      <c r="G480" s="131"/>
      <c r="H480" s="2"/>
      <c r="I480" s="107">
        <f>IF(F480="",SUMIF(Accounts!$A$10:$A$84,C480,Accounts!$D$10:$D$84),0)</f>
        <v>0</v>
      </c>
      <c r="J480" s="30">
        <f>IF(H480&lt;&gt;"",ROUND(H480*(1-F480-I480),2),IF(SETUP!$C$10&lt;&gt;"Y",0,IF(SUMIF(Accounts!A$10:A$84,C480,Accounts!Q$10:Q$84)=1,0,ROUND((D480-E480)*(1-F480-I480)/SETUP!$C$13,2))))</f>
        <v>0</v>
      </c>
      <c r="K480" s="14" t="str">
        <f>IF(SUM(C480:H480)=0,"",IF(T480=0,LOOKUP(C480,Accounts!$A$10:$A$84,Accounts!$B$10:$B$84),"Error!  Invalid Account Number"))</f>
        <v/>
      </c>
      <c r="L480" s="30">
        <f t="shared" si="44"/>
        <v>0</v>
      </c>
      <c r="M480" s="152">
        <f t="shared" si="47"/>
        <v>0</v>
      </c>
      <c r="N480" s="43"/>
      <c r="O480" s="92"/>
      <c r="P480" s="150"/>
      <c r="Q480" s="156">
        <f t="shared" si="49"/>
        <v>0</v>
      </c>
      <c r="R480" s="161">
        <f t="shared" si="46"/>
        <v>0</v>
      </c>
      <c r="S480" s="15">
        <f>SUMIF(Accounts!A$10:A$84,C480,Accounts!A$10:A$84)</f>
        <v>0</v>
      </c>
      <c r="T480" s="15">
        <f t="shared" si="48"/>
        <v>0</v>
      </c>
      <c r="U480" s="15">
        <f t="shared" si="45"/>
        <v>0</v>
      </c>
    </row>
    <row r="481" spans="1:21">
      <c r="A481" s="56"/>
      <c r="B481" s="3"/>
      <c r="C481" s="216"/>
      <c r="D481" s="102"/>
      <c r="E481" s="102"/>
      <c r="F481" s="103"/>
      <c r="G481" s="131"/>
      <c r="H481" s="2"/>
      <c r="I481" s="107">
        <f>IF(F481="",SUMIF(Accounts!$A$10:$A$84,C481,Accounts!$D$10:$D$84),0)</f>
        <v>0</v>
      </c>
      <c r="J481" s="30">
        <f>IF(H481&lt;&gt;"",ROUND(H481*(1-F481-I481),2),IF(SETUP!$C$10&lt;&gt;"Y",0,IF(SUMIF(Accounts!A$10:A$84,C481,Accounts!Q$10:Q$84)=1,0,ROUND((D481-E481)*(1-F481-I481)/SETUP!$C$13,2))))</f>
        <v>0</v>
      </c>
      <c r="K481" s="14" t="str">
        <f>IF(SUM(C481:H481)=0,"",IF(T481=0,LOOKUP(C481,Accounts!$A$10:$A$84,Accounts!$B$10:$B$84),"Error!  Invalid Account Number"))</f>
        <v/>
      </c>
      <c r="L481" s="30">
        <f t="shared" si="44"/>
        <v>0</v>
      </c>
      <c r="M481" s="152">
        <f t="shared" si="47"/>
        <v>0</v>
      </c>
      <c r="N481" s="43"/>
      <c r="O481" s="92"/>
      <c r="P481" s="150"/>
      <c r="Q481" s="156">
        <f t="shared" si="49"/>
        <v>0</v>
      </c>
      <c r="R481" s="161">
        <f t="shared" si="46"/>
        <v>0</v>
      </c>
      <c r="S481" s="15">
        <f>SUMIF(Accounts!A$10:A$84,C481,Accounts!A$10:A$84)</f>
        <v>0</v>
      </c>
      <c r="T481" s="15">
        <f t="shared" si="48"/>
        <v>0</v>
      </c>
      <c r="U481" s="15">
        <f t="shared" si="45"/>
        <v>0</v>
      </c>
    </row>
    <row r="482" spans="1:21">
      <c r="A482" s="56"/>
      <c r="B482" s="3"/>
      <c r="C482" s="216"/>
      <c r="D482" s="102"/>
      <c r="E482" s="102"/>
      <c r="F482" s="103"/>
      <c r="G482" s="131"/>
      <c r="H482" s="2"/>
      <c r="I482" s="107">
        <f>IF(F482="",SUMIF(Accounts!$A$10:$A$84,C482,Accounts!$D$10:$D$84),0)</f>
        <v>0</v>
      </c>
      <c r="J482" s="30">
        <f>IF(H482&lt;&gt;"",ROUND(H482*(1-F482-I482),2),IF(SETUP!$C$10&lt;&gt;"Y",0,IF(SUMIF(Accounts!A$10:A$84,C482,Accounts!Q$10:Q$84)=1,0,ROUND((D482-E482)*(1-F482-I482)/SETUP!$C$13,2))))</f>
        <v>0</v>
      </c>
      <c r="K482" s="14" t="str">
        <f>IF(SUM(C482:H482)=0,"",IF(T482=0,LOOKUP(C482,Accounts!$A$10:$A$84,Accounts!$B$10:$B$84),"Error!  Invalid Account Number"))</f>
        <v/>
      </c>
      <c r="L482" s="30">
        <f t="shared" si="44"/>
        <v>0</v>
      </c>
      <c r="M482" s="152">
        <f t="shared" si="47"/>
        <v>0</v>
      </c>
      <c r="N482" s="43"/>
      <c r="O482" s="92"/>
      <c r="P482" s="150"/>
      <c r="Q482" s="156">
        <f t="shared" si="49"/>
        <v>0</v>
      </c>
      <c r="R482" s="161">
        <f t="shared" si="46"/>
        <v>0</v>
      </c>
      <c r="S482" s="15">
        <f>SUMIF(Accounts!A$10:A$84,C482,Accounts!A$10:A$84)</f>
        <v>0</v>
      </c>
      <c r="T482" s="15">
        <f t="shared" si="48"/>
        <v>0</v>
      </c>
      <c r="U482" s="15">
        <f t="shared" si="45"/>
        <v>0</v>
      </c>
    </row>
    <row r="483" spans="1:21">
      <c r="A483" s="56"/>
      <c r="B483" s="3"/>
      <c r="C483" s="216"/>
      <c r="D483" s="102"/>
      <c r="E483" s="102"/>
      <c r="F483" s="103"/>
      <c r="G483" s="131"/>
      <c r="H483" s="2"/>
      <c r="I483" s="107">
        <f>IF(F483="",SUMIF(Accounts!$A$10:$A$84,C483,Accounts!$D$10:$D$84),0)</f>
        <v>0</v>
      </c>
      <c r="J483" s="30">
        <f>IF(H483&lt;&gt;"",ROUND(H483*(1-F483-I483),2),IF(SETUP!$C$10&lt;&gt;"Y",0,IF(SUMIF(Accounts!A$10:A$84,C483,Accounts!Q$10:Q$84)=1,0,ROUND((D483-E483)*(1-F483-I483)/SETUP!$C$13,2))))</f>
        <v>0</v>
      </c>
      <c r="K483" s="14" t="str">
        <f>IF(SUM(C483:H483)=0,"",IF(T483=0,LOOKUP(C483,Accounts!$A$10:$A$84,Accounts!$B$10:$B$84),"Error!  Invalid Account Number"))</f>
        <v/>
      </c>
      <c r="L483" s="30">
        <f t="shared" si="44"/>
        <v>0</v>
      </c>
      <c r="M483" s="152">
        <f t="shared" si="47"/>
        <v>0</v>
      </c>
      <c r="N483" s="43"/>
      <c r="O483" s="92"/>
      <c r="P483" s="150"/>
      <c r="Q483" s="156">
        <f t="shared" si="49"/>
        <v>0</v>
      </c>
      <c r="R483" s="161">
        <f t="shared" si="46"/>
        <v>0</v>
      </c>
      <c r="S483" s="15">
        <f>SUMIF(Accounts!A$10:A$84,C483,Accounts!A$10:A$84)</f>
        <v>0</v>
      </c>
      <c r="T483" s="15">
        <f t="shared" si="48"/>
        <v>0</v>
      </c>
      <c r="U483" s="15">
        <f t="shared" si="45"/>
        <v>0</v>
      </c>
    </row>
    <row r="484" spans="1:21">
      <c r="A484" s="56"/>
      <c r="B484" s="3"/>
      <c r="C484" s="216"/>
      <c r="D484" s="102"/>
      <c r="E484" s="102"/>
      <c r="F484" s="103"/>
      <c r="G484" s="131"/>
      <c r="H484" s="2"/>
      <c r="I484" s="107">
        <f>IF(F484="",SUMIF(Accounts!$A$10:$A$84,C484,Accounts!$D$10:$D$84),0)</f>
        <v>0</v>
      </c>
      <c r="J484" s="30">
        <f>IF(H484&lt;&gt;"",ROUND(H484*(1-F484-I484),2),IF(SETUP!$C$10&lt;&gt;"Y",0,IF(SUMIF(Accounts!A$10:A$84,C484,Accounts!Q$10:Q$84)=1,0,ROUND((D484-E484)*(1-F484-I484)/SETUP!$C$13,2))))</f>
        <v>0</v>
      </c>
      <c r="K484" s="14" t="str">
        <f>IF(SUM(C484:H484)=0,"",IF(T484=0,LOOKUP(C484,Accounts!$A$10:$A$84,Accounts!$B$10:$B$84),"Error!  Invalid Account Number"))</f>
        <v/>
      </c>
      <c r="L484" s="30">
        <f t="shared" si="44"/>
        <v>0</v>
      </c>
      <c r="M484" s="152">
        <f t="shared" si="47"/>
        <v>0</v>
      </c>
      <c r="N484" s="43"/>
      <c r="O484" s="92"/>
      <c r="P484" s="150"/>
      <c r="Q484" s="156">
        <f t="shared" si="49"/>
        <v>0</v>
      </c>
      <c r="R484" s="161">
        <f t="shared" si="46"/>
        <v>0</v>
      </c>
      <c r="S484" s="15">
        <f>SUMIF(Accounts!A$10:A$84,C484,Accounts!A$10:A$84)</f>
        <v>0</v>
      </c>
      <c r="T484" s="15">
        <f t="shared" si="48"/>
        <v>0</v>
      </c>
      <c r="U484" s="15">
        <f t="shared" si="45"/>
        <v>0</v>
      </c>
    </row>
    <row r="485" spans="1:21">
      <c r="A485" s="56"/>
      <c r="B485" s="3"/>
      <c r="C485" s="216"/>
      <c r="D485" s="102"/>
      <c r="E485" s="102"/>
      <c r="F485" s="103"/>
      <c r="G485" s="131"/>
      <c r="H485" s="2"/>
      <c r="I485" s="107">
        <f>IF(F485="",SUMIF(Accounts!$A$10:$A$84,C485,Accounts!$D$10:$D$84),0)</f>
        <v>0</v>
      </c>
      <c r="J485" s="30">
        <f>IF(H485&lt;&gt;"",ROUND(H485*(1-F485-I485),2),IF(SETUP!$C$10&lt;&gt;"Y",0,IF(SUMIF(Accounts!A$10:A$84,C485,Accounts!Q$10:Q$84)=1,0,ROUND((D485-E485)*(1-F485-I485)/SETUP!$C$13,2))))</f>
        <v>0</v>
      </c>
      <c r="K485" s="14" t="str">
        <f>IF(SUM(C485:H485)=0,"",IF(T485=0,LOOKUP(C485,Accounts!$A$10:$A$84,Accounts!$B$10:$B$84),"Error!  Invalid Account Number"))</f>
        <v/>
      </c>
      <c r="L485" s="30">
        <f t="shared" si="44"/>
        <v>0</v>
      </c>
      <c r="M485" s="152">
        <f t="shared" si="47"/>
        <v>0</v>
      </c>
      <c r="N485" s="43"/>
      <c r="O485" s="92"/>
      <c r="P485" s="150"/>
      <c r="Q485" s="156">
        <f t="shared" si="49"/>
        <v>0</v>
      </c>
      <c r="R485" s="161">
        <f t="shared" si="46"/>
        <v>0</v>
      </c>
      <c r="S485" s="15">
        <f>SUMIF(Accounts!A$10:A$84,C485,Accounts!A$10:A$84)</f>
        <v>0</v>
      </c>
      <c r="T485" s="15">
        <f t="shared" si="48"/>
        <v>0</v>
      </c>
      <c r="U485" s="15">
        <f t="shared" si="45"/>
        <v>0</v>
      </c>
    </row>
    <row r="486" spans="1:21">
      <c r="A486" s="56"/>
      <c r="B486" s="3"/>
      <c r="C486" s="216"/>
      <c r="D486" s="102"/>
      <c r="E486" s="102"/>
      <c r="F486" s="103"/>
      <c r="G486" s="131"/>
      <c r="H486" s="2"/>
      <c r="I486" s="107">
        <f>IF(F486="",SUMIF(Accounts!$A$10:$A$84,C486,Accounts!$D$10:$D$84),0)</f>
        <v>0</v>
      </c>
      <c r="J486" s="30">
        <f>IF(H486&lt;&gt;"",ROUND(H486*(1-F486-I486),2),IF(SETUP!$C$10&lt;&gt;"Y",0,IF(SUMIF(Accounts!A$10:A$84,C486,Accounts!Q$10:Q$84)=1,0,ROUND((D486-E486)*(1-F486-I486)/SETUP!$C$13,2))))</f>
        <v>0</v>
      </c>
      <c r="K486" s="14" t="str">
        <f>IF(SUM(C486:H486)=0,"",IF(T486=0,LOOKUP(C486,Accounts!$A$10:$A$84,Accounts!$B$10:$B$84),"Error!  Invalid Account Number"))</f>
        <v/>
      </c>
      <c r="L486" s="30">
        <f t="shared" si="44"/>
        <v>0</v>
      </c>
      <c r="M486" s="152">
        <f t="shared" si="47"/>
        <v>0</v>
      </c>
      <c r="N486" s="43"/>
      <c r="O486" s="92"/>
      <c r="P486" s="150"/>
      <c r="Q486" s="156">
        <f t="shared" si="49"/>
        <v>0</v>
      </c>
      <c r="R486" s="161">
        <f t="shared" si="46"/>
        <v>0</v>
      </c>
      <c r="S486" s="15">
        <f>SUMIF(Accounts!A$10:A$84,C486,Accounts!A$10:A$84)</f>
        <v>0</v>
      </c>
      <c r="T486" s="15">
        <f t="shared" si="48"/>
        <v>0</v>
      </c>
      <c r="U486" s="15">
        <f t="shared" si="45"/>
        <v>0</v>
      </c>
    </row>
    <row r="487" spans="1:21">
      <c r="A487" s="56"/>
      <c r="B487" s="3"/>
      <c r="C487" s="216"/>
      <c r="D487" s="102"/>
      <c r="E487" s="102"/>
      <c r="F487" s="103"/>
      <c r="G487" s="131"/>
      <c r="H487" s="2"/>
      <c r="I487" s="107">
        <f>IF(F487="",SUMIF(Accounts!$A$10:$A$84,C487,Accounts!$D$10:$D$84),0)</f>
        <v>0</v>
      </c>
      <c r="J487" s="30">
        <f>IF(H487&lt;&gt;"",ROUND(H487*(1-F487-I487),2),IF(SETUP!$C$10&lt;&gt;"Y",0,IF(SUMIF(Accounts!A$10:A$84,C487,Accounts!Q$10:Q$84)=1,0,ROUND((D487-E487)*(1-F487-I487)/SETUP!$C$13,2))))</f>
        <v>0</v>
      </c>
      <c r="K487" s="14" t="str">
        <f>IF(SUM(C487:H487)=0,"",IF(T487=0,LOOKUP(C487,Accounts!$A$10:$A$84,Accounts!$B$10:$B$84),"Error!  Invalid Account Number"))</f>
        <v/>
      </c>
      <c r="L487" s="30">
        <f t="shared" si="44"/>
        <v>0</v>
      </c>
      <c r="M487" s="152">
        <f t="shared" si="47"/>
        <v>0</v>
      </c>
      <c r="N487" s="43"/>
      <c r="O487" s="92"/>
      <c r="P487" s="150"/>
      <c r="Q487" s="156">
        <f t="shared" si="49"/>
        <v>0</v>
      </c>
      <c r="R487" s="161">
        <f t="shared" si="46"/>
        <v>0</v>
      </c>
      <c r="S487" s="15">
        <f>SUMIF(Accounts!A$10:A$84,C487,Accounts!A$10:A$84)</f>
        <v>0</v>
      </c>
      <c r="T487" s="15">
        <f t="shared" si="48"/>
        <v>0</v>
      </c>
      <c r="U487" s="15">
        <f t="shared" si="45"/>
        <v>0</v>
      </c>
    </row>
    <row r="488" spans="1:21">
      <c r="A488" s="56"/>
      <c r="B488" s="3"/>
      <c r="C488" s="216"/>
      <c r="D488" s="102"/>
      <c r="E488" s="102"/>
      <c r="F488" s="103"/>
      <c r="G488" s="131"/>
      <c r="H488" s="2"/>
      <c r="I488" s="107">
        <f>IF(F488="",SUMIF(Accounts!$A$10:$A$84,C488,Accounts!$D$10:$D$84),0)</f>
        <v>0</v>
      </c>
      <c r="J488" s="30">
        <f>IF(H488&lt;&gt;"",ROUND(H488*(1-F488-I488),2),IF(SETUP!$C$10&lt;&gt;"Y",0,IF(SUMIF(Accounts!A$10:A$84,C488,Accounts!Q$10:Q$84)=1,0,ROUND((D488-E488)*(1-F488-I488)/SETUP!$C$13,2))))</f>
        <v>0</v>
      </c>
      <c r="K488" s="14" t="str">
        <f>IF(SUM(C488:H488)=0,"",IF(T488=0,LOOKUP(C488,Accounts!$A$10:$A$84,Accounts!$B$10:$B$84),"Error!  Invalid Account Number"))</f>
        <v/>
      </c>
      <c r="L488" s="30">
        <f t="shared" si="44"/>
        <v>0</v>
      </c>
      <c r="M488" s="152">
        <f t="shared" si="47"/>
        <v>0</v>
      </c>
      <c r="N488" s="43"/>
      <c r="O488" s="92"/>
      <c r="P488" s="150"/>
      <c r="Q488" s="156">
        <f t="shared" si="49"/>
        <v>0</v>
      </c>
      <c r="R488" s="161">
        <f t="shared" si="46"/>
        <v>0</v>
      </c>
      <c r="S488" s="15">
        <f>SUMIF(Accounts!A$10:A$84,C488,Accounts!A$10:A$84)</f>
        <v>0</v>
      </c>
      <c r="T488" s="15">
        <f t="shared" si="48"/>
        <v>0</v>
      </c>
      <c r="U488" s="15">
        <f t="shared" si="45"/>
        <v>0</v>
      </c>
    </row>
    <row r="489" spans="1:21">
      <c r="A489" s="56"/>
      <c r="B489" s="3"/>
      <c r="C489" s="216"/>
      <c r="D489" s="102"/>
      <c r="E489" s="102"/>
      <c r="F489" s="103"/>
      <c r="G489" s="131"/>
      <c r="H489" s="2"/>
      <c r="I489" s="107">
        <f>IF(F489="",SUMIF(Accounts!$A$10:$A$84,C489,Accounts!$D$10:$D$84),0)</f>
        <v>0</v>
      </c>
      <c r="J489" s="30">
        <f>IF(H489&lt;&gt;"",ROUND(H489*(1-F489-I489),2),IF(SETUP!$C$10&lt;&gt;"Y",0,IF(SUMIF(Accounts!A$10:A$84,C489,Accounts!Q$10:Q$84)=1,0,ROUND((D489-E489)*(1-F489-I489)/SETUP!$C$13,2))))</f>
        <v>0</v>
      </c>
      <c r="K489" s="14" t="str">
        <f>IF(SUM(C489:H489)=0,"",IF(T489=0,LOOKUP(C489,Accounts!$A$10:$A$84,Accounts!$B$10:$B$84),"Error!  Invalid Account Number"))</f>
        <v/>
      </c>
      <c r="L489" s="30">
        <f t="shared" si="44"/>
        <v>0</v>
      </c>
      <c r="M489" s="152">
        <f t="shared" si="47"/>
        <v>0</v>
      </c>
      <c r="N489" s="43"/>
      <c r="O489" s="92"/>
      <c r="P489" s="150"/>
      <c r="Q489" s="156">
        <f t="shared" si="49"/>
        <v>0</v>
      </c>
      <c r="R489" s="161">
        <f t="shared" si="46"/>
        <v>0</v>
      </c>
      <c r="S489" s="15">
        <f>SUMIF(Accounts!A$10:A$84,C489,Accounts!A$10:A$84)</f>
        <v>0</v>
      </c>
      <c r="T489" s="15">
        <f t="shared" si="48"/>
        <v>0</v>
      </c>
      <c r="U489" s="15">
        <f t="shared" si="45"/>
        <v>0</v>
      </c>
    </row>
    <row r="490" spans="1:21">
      <c r="A490" s="56"/>
      <c r="B490" s="3"/>
      <c r="C490" s="216"/>
      <c r="D490" s="102"/>
      <c r="E490" s="102"/>
      <c r="F490" s="103"/>
      <c r="G490" s="131"/>
      <c r="H490" s="2"/>
      <c r="I490" s="107">
        <f>IF(F490="",SUMIF(Accounts!$A$10:$A$84,C490,Accounts!$D$10:$D$84),0)</f>
        <v>0</v>
      </c>
      <c r="J490" s="30">
        <f>IF(H490&lt;&gt;"",ROUND(H490*(1-F490-I490),2),IF(SETUP!$C$10&lt;&gt;"Y",0,IF(SUMIF(Accounts!A$10:A$84,C490,Accounts!Q$10:Q$84)=1,0,ROUND((D490-E490)*(1-F490-I490)/SETUP!$C$13,2))))</f>
        <v>0</v>
      </c>
      <c r="K490" s="14" t="str">
        <f>IF(SUM(C490:H490)=0,"",IF(T490=0,LOOKUP(C490,Accounts!$A$10:$A$84,Accounts!$B$10:$B$84),"Error!  Invalid Account Number"))</f>
        <v/>
      </c>
      <c r="L490" s="30">
        <f t="shared" si="44"/>
        <v>0</v>
      </c>
      <c r="M490" s="152">
        <f t="shared" si="47"/>
        <v>0</v>
      </c>
      <c r="N490" s="43"/>
      <c r="O490" s="92"/>
      <c r="P490" s="150"/>
      <c r="Q490" s="156">
        <f t="shared" si="49"/>
        <v>0</v>
      </c>
      <c r="R490" s="161">
        <f t="shared" si="46"/>
        <v>0</v>
      </c>
      <c r="S490" s="15">
        <f>SUMIF(Accounts!A$10:A$84,C490,Accounts!A$10:A$84)</f>
        <v>0</v>
      </c>
      <c r="T490" s="15">
        <f t="shared" si="48"/>
        <v>0</v>
      </c>
      <c r="U490" s="15">
        <f t="shared" si="45"/>
        <v>0</v>
      </c>
    </row>
    <row r="491" spans="1:21">
      <c r="A491" s="56"/>
      <c r="B491" s="3"/>
      <c r="C491" s="216"/>
      <c r="D491" s="102"/>
      <c r="E491" s="102"/>
      <c r="F491" s="103"/>
      <c r="G491" s="131"/>
      <c r="H491" s="2"/>
      <c r="I491" s="107">
        <f>IF(F491="",SUMIF(Accounts!$A$10:$A$84,C491,Accounts!$D$10:$D$84),0)</f>
        <v>0</v>
      </c>
      <c r="J491" s="30">
        <f>IF(H491&lt;&gt;"",ROUND(H491*(1-F491-I491),2),IF(SETUP!$C$10&lt;&gt;"Y",0,IF(SUMIF(Accounts!A$10:A$84,C491,Accounts!Q$10:Q$84)=1,0,ROUND((D491-E491)*(1-F491-I491)/SETUP!$C$13,2))))</f>
        <v>0</v>
      </c>
      <c r="K491" s="14" t="str">
        <f>IF(SUM(C491:H491)=0,"",IF(T491=0,LOOKUP(C491,Accounts!$A$10:$A$84,Accounts!$B$10:$B$84),"Error!  Invalid Account Number"))</f>
        <v/>
      </c>
      <c r="L491" s="30">
        <f t="shared" si="44"/>
        <v>0</v>
      </c>
      <c r="M491" s="152">
        <f t="shared" si="47"/>
        <v>0</v>
      </c>
      <c r="N491" s="43"/>
      <c r="O491" s="92"/>
      <c r="P491" s="150"/>
      <c r="Q491" s="156">
        <f t="shared" si="49"/>
        <v>0</v>
      </c>
      <c r="R491" s="161">
        <f t="shared" si="46"/>
        <v>0</v>
      </c>
      <c r="S491" s="15">
        <f>SUMIF(Accounts!A$10:A$84,C491,Accounts!A$10:A$84)</f>
        <v>0</v>
      </c>
      <c r="T491" s="15">
        <f t="shared" si="48"/>
        <v>0</v>
      </c>
      <c r="U491" s="15">
        <f t="shared" si="45"/>
        <v>0</v>
      </c>
    </row>
    <row r="492" spans="1:21">
      <c r="A492" s="56"/>
      <c r="B492" s="3"/>
      <c r="C492" s="216"/>
      <c r="D492" s="102"/>
      <c r="E492" s="102"/>
      <c r="F492" s="103"/>
      <c r="G492" s="131"/>
      <c r="H492" s="2"/>
      <c r="I492" s="107">
        <f>IF(F492="",SUMIF(Accounts!$A$10:$A$84,C492,Accounts!$D$10:$D$84),0)</f>
        <v>0</v>
      </c>
      <c r="J492" s="30">
        <f>IF(H492&lt;&gt;"",ROUND(H492*(1-F492-I492),2),IF(SETUP!$C$10&lt;&gt;"Y",0,IF(SUMIF(Accounts!A$10:A$84,C492,Accounts!Q$10:Q$84)=1,0,ROUND((D492-E492)*(1-F492-I492)/SETUP!$C$13,2))))</f>
        <v>0</v>
      </c>
      <c r="K492" s="14" t="str">
        <f>IF(SUM(C492:H492)=0,"",IF(T492=0,LOOKUP(C492,Accounts!$A$10:$A$84,Accounts!$B$10:$B$84),"Error!  Invalid Account Number"))</f>
        <v/>
      </c>
      <c r="L492" s="30">
        <f t="shared" si="44"/>
        <v>0</v>
      </c>
      <c r="M492" s="152">
        <f t="shared" si="47"/>
        <v>0</v>
      </c>
      <c r="N492" s="43"/>
      <c r="O492" s="92"/>
      <c r="P492" s="150"/>
      <c r="Q492" s="156">
        <f t="shared" si="49"/>
        <v>0</v>
      </c>
      <c r="R492" s="161">
        <f t="shared" si="46"/>
        <v>0</v>
      </c>
      <c r="S492" s="15">
        <f>SUMIF(Accounts!A$10:A$84,C492,Accounts!A$10:A$84)</f>
        <v>0</v>
      </c>
      <c r="T492" s="15">
        <f t="shared" si="48"/>
        <v>0</v>
      </c>
      <c r="U492" s="15">
        <f t="shared" si="45"/>
        <v>0</v>
      </c>
    </row>
    <row r="493" spans="1:21">
      <c r="A493" s="56"/>
      <c r="B493" s="3"/>
      <c r="C493" s="216"/>
      <c r="D493" s="102"/>
      <c r="E493" s="102"/>
      <c r="F493" s="103"/>
      <c r="G493" s="131"/>
      <c r="H493" s="2"/>
      <c r="I493" s="107">
        <f>IF(F493="",SUMIF(Accounts!$A$10:$A$84,C493,Accounts!$D$10:$D$84),0)</f>
        <v>0</v>
      </c>
      <c r="J493" s="30">
        <f>IF(H493&lt;&gt;"",ROUND(H493*(1-F493-I493),2),IF(SETUP!$C$10&lt;&gt;"Y",0,IF(SUMIF(Accounts!A$10:A$84,C493,Accounts!Q$10:Q$84)=1,0,ROUND((D493-E493)*(1-F493-I493)/SETUP!$C$13,2))))</f>
        <v>0</v>
      </c>
      <c r="K493" s="14" t="str">
        <f>IF(SUM(C493:H493)=0,"",IF(T493=0,LOOKUP(C493,Accounts!$A$10:$A$84,Accounts!$B$10:$B$84),"Error!  Invalid Account Number"))</f>
        <v/>
      </c>
      <c r="L493" s="30">
        <f t="shared" si="44"/>
        <v>0</v>
      </c>
      <c r="M493" s="152">
        <f t="shared" si="47"/>
        <v>0</v>
      </c>
      <c r="N493" s="43"/>
      <c r="O493" s="92"/>
      <c r="P493" s="150"/>
      <c r="Q493" s="156">
        <f t="shared" si="49"/>
        <v>0</v>
      </c>
      <c r="R493" s="161">
        <f t="shared" si="46"/>
        <v>0</v>
      </c>
      <c r="S493" s="15">
        <f>SUMIF(Accounts!A$10:A$84,C493,Accounts!A$10:A$84)</f>
        <v>0</v>
      </c>
      <c r="T493" s="15">
        <f t="shared" si="48"/>
        <v>0</v>
      </c>
      <c r="U493" s="15">
        <f t="shared" si="45"/>
        <v>0</v>
      </c>
    </row>
    <row r="494" spans="1:21">
      <c r="A494" s="56"/>
      <c r="B494" s="3"/>
      <c r="C494" s="216"/>
      <c r="D494" s="102"/>
      <c r="E494" s="102"/>
      <c r="F494" s="103"/>
      <c r="G494" s="131"/>
      <c r="H494" s="2"/>
      <c r="I494" s="107">
        <f>IF(F494="",SUMIF(Accounts!$A$10:$A$84,C494,Accounts!$D$10:$D$84),0)</f>
        <v>0</v>
      </c>
      <c r="J494" s="30">
        <f>IF(H494&lt;&gt;"",ROUND(H494*(1-F494-I494),2),IF(SETUP!$C$10&lt;&gt;"Y",0,IF(SUMIF(Accounts!A$10:A$84,C494,Accounts!Q$10:Q$84)=1,0,ROUND((D494-E494)*(1-F494-I494)/SETUP!$C$13,2))))</f>
        <v>0</v>
      </c>
      <c r="K494" s="14" t="str">
        <f>IF(SUM(C494:H494)=0,"",IF(T494=0,LOOKUP(C494,Accounts!$A$10:$A$84,Accounts!$B$10:$B$84),"Error!  Invalid Account Number"))</f>
        <v/>
      </c>
      <c r="L494" s="30">
        <f t="shared" si="44"/>
        <v>0</v>
      </c>
      <c r="M494" s="152">
        <f t="shared" si="47"/>
        <v>0</v>
      </c>
      <c r="N494" s="43"/>
      <c r="O494" s="92"/>
      <c r="P494" s="150"/>
      <c r="Q494" s="156">
        <f t="shared" si="49"/>
        <v>0</v>
      </c>
      <c r="R494" s="161">
        <f t="shared" si="46"/>
        <v>0</v>
      </c>
      <c r="S494" s="15">
        <f>SUMIF(Accounts!A$10:A$84,C494,Accounts!A$10:A$84)</f>
        <v>0</v>
      </c>
      <c r="T494" s="15">
        <f t="shared" si="48"/>
        <v>0</v>
      </c>
      <c r="U494" s="15">
        <f t="shared" si="45"/>
        <v>0</v>
      </c>
    </row>
    <row r="495" spans="1:21">
      <c r="A495" s="56"/>
      <c r="B495" s="3"/>
      <c r="C495" s="216"/>
      <c r="D495" s="102"/>
      <c r="E495" s="102"/>
      <c r="F495" s="103"/>
      <c r="G495" s="131"/>
      <c r="H495" s="2"/>
      <c r="I495" s="107">
        <f>IF(F495="",SUMIF(Accounts!$A$10:$A$84,C495,Accounts!$D$10:$D$84),0)</f>
        <v>0</v>
      </c>
      <c r="J495" s="30">
        <f>IF(H495&lt;&gt;"",ROUND(H495*(1-F495-I495),2),IF(SETUP!$C$10&lt;&gt;"Y",0,IF(SUMIF(Accounts!A$10:A$84,C495,Accounts!Q$10:Q$84)=1,0,ROUND((D495-E495)*(1-F495-I495)/SETUP!$C$13,2))))</f>
        <v>0</v>
      </c>
      <c r="K495" s="14" t="str">
        <f>IF(SUM(C495:H495)=0,"",IF(T495=0,LOOKUP(C495,Accounts!$A$10:$A$84,Accounts!$B$10:$B$84),"Error!  Invalid Account Number"))</f>
        <v/>
      </c>
      <c r="L495" s="30">
        <f t="shared" si="44"/>
        <v>0</v>
      </c>
      <c r="M495" s="152">
        <f t="shared" si="47"/>
        <v>0</v>
      </c>
      <c r="N495" s="43"/>
      <c r="O495" s="92"/>
      <c r="P495" s="150"/>
      <c r="Q495" s="156">
        <f t="shared" si="49"/>
        <v>0</v>
      </c>
      <c r="R495" s="161">
        <f t="shared" si="46"/>
        <v>0</v>
      </c>
      <c r="S495" s="15">
        <f>SUMIF(Accounts!A$10:A$84,C495,Accounts!A$10:A$84)</f>
        <v>0</v>
      </c>
      <c r="T495" s="15">
        <f t="shared" si="48"/>
        <v>0</v>
      </c>
      <c r="U495" s="15">
        <f t="shared" si="45"/>
        <v>0</v>
      </c>
    </row>
    <row r="496" spans="1:21">
      <c r="A496" s="56"/>
      <c r="B496" s="3"/>
      <c r="C496" s="216"/>
      <c r="D496" s="102"/>
      <c r="E496" s="102"/>
      <c r="F496" s="103"/>
      <c r="G496" s="131"/>
      <c r="H496" s="2"/>
      <c r="I496" s="107">
        <f>IF(F496="",SUMIF(Accounts!$A$10:$A$84,C496,Accounts!$D$10:$D$84),0)</f>
        <v>0</v>
      </c>
      <c r="J496" s="30">
        <f>IF(H496&lt;&gt;"",ROUND(H496*(1-F496-I496),2),IF(SETUP!$C$10&lt;&gt;"Y",0,IF(SUMIF(Accounts!A$10:A$84,C496,Accounts!Q$10:Q$84)=1,0,ROUND((D496-E496)*(1-F496-I496)/SETUP!$C$13,2))))</f>
        <v>0</v>
      </c>
      <c r="K496" s="14" t="str">
        <f>IF(SUM(C496:H496)=0,"",IF(T496=0,LOOKUP(C496,Accounts!$A$10:$A$84,Accounts!$B$10:$B$84),"Error!  Invalid Account Number"))</f>
        <v/>
      </c>
      <c r="L496" s="30">
        <f t="shared" si="44"/>
        <v>0</v>
      </c>
      <c r="M496" s="152">
        <f t="shared" si="47"/>
        <v>0</v>
      </c>
      <c r="N496" s="43"/>
      <c r="O496" s="92"/>
      <c r="P496" s="150"/>
      <c r="Q496" s="156">
        <f t="shared" si="49"/>
        <v>0</v>
      </c>
      <c r="R496" s="161">
        <f t="shared" si="46"/>
        <v>0</v>
      </c>
      <c r="S496" s="15">
        <f>SUMIF(Accounts!A$10:A$84,C496,Accounts!A$10:A$84)</f>
        <v>0</v>
      </c>
      <c r="T496" s="15">
        <f t="shared" si="48"/>
        <v>0</v>
      </c>
      <c r="U496" s="15">
        <f t="shared" si="45"/>
        <v>0</v>
      </c>
    </row>
    <row r="497" spans="1:21">
      <c r="A497" s="56"/>
      <c r="B497" s="3"/>
      <c r="C497" s="216"/>
      <c r="D497" s="102"/>
      <c r="E497" s="102"/>
      <c r="F497" s="103"/>
      <c r="G497" s="131"/>
      <c r="H497" s="2"/>
      <c r="I497" s="107">
        <f>IF(F497="",SUMIF(Accounts!$A$10:$A$84,C497,Accounts!$D$10:$D$84),0)</f>
        <v>0</v>
      </c>
      <c r="J497" s="30">
        <f>IF(H497&lt;&gt;"",ROUND(H497*(1-F497-I497),2),IF(SETUP!$C$10&lt;&gt;"Y",0,IF(SUMIF(Accounts!A$10:A$84,C497,Accounts!Q$10:Q$84)=1,0,ROUND((D497-E497)*(1-F497-I497)/SETUP!$C$13,2))))</f>
        <v>0</v>
      </c>
      <c r="K497" s="14" t="str">
        <f>IF(SUM(C497:H497)=0,"",IF(T497=0,LOOKUP(C497,Accounts!$A$10:$A$84,Accounts!$B$10:$B$84),"Error!  Invalid Account Number"))</f>
        <v/>
      </c>
      <c r="L497" s="30">
        <f t="shared" si="44"/>
        <v>0</v>
      </c>
      <c r="M497" s="152">
        <f t="shared" si="47"/>
        <v>0</v>
      </c>
      <c r="N497" s="43"/>
      <c r="O497" s="92"/>
      <c r="P497" s="150"/>
      <c r="Q497" s="156">
        <f t="shared" si="49"/>
        <v>0</v>
      </c>
      <c r="R497" s="161">
        <f t="shared" si="46"/>
        <v>0</v>
      </c>
      <c r="S497" s="15">
        <f>SUMIF(Accounts!A$10:A$84,C497,Accounts!A$10:A$84)</f>
        <v>0</v>
      </c>
      <c r="T497" s="15">
        <f t="shared" si="48"/>
        <v>0</v>
      </c>
      <c r="U497" s="15">
        <f t="shared" si="45"/>
        <v>0</v>
      </c>
    </row>
    <row r="498" spans="1:21">
      <c r="A498" s="56"/>
      <c r="B498" s="3"/>
      <c r="C498" s="216"/>
      <c r="D498" s="102"/>
      <c r="E498" s="102"/>
      <c r="F498" s="103"/>
      <c r="G498" s="131"/>
      <c r="H498" s="2"/>
      <c r="I498" s="107">
        <f>IF(F498="",SUMIF(Accounts!$A$10:$A$84,C498,Accounts!$D$10:$D$84),0)</f>
        <v>0</v>
      </c>
      <c r="J498" s="30">
        <f>IF(H498&lt;&gt;"",ROUND(H498*(1-F498-I498),2),IF(SETUP!$C$10&lt;&gt;"Y",0,IF(SUMIF(Accounts!A$10:A$84,C498,Accounts!Q$10:Q$84)=1,0,ROUND((D498-E498)*(1-F498-I498)/SETUP!$C$13,2))))</f>
        <v>0</v>
      </c>
      <c r="K498" s="14" t="str">
        <f>IF(SUM(C498:H498)=0,"",IF(T498=0,LOOKUP(C498,Accounts!$A$10:$A$84,Accounts!$B$10:$B$84),"Error!  Invalid Account Number"))</f>
        <v/>
      </c>
      <c r="L498" s="30">
        <f t="shared" si="44"/>
        <v>0</v>
      </c>
      <c r="M498" s="152">
        <f t="shared" si="47"/>
        <v>0</v>
      </c>
      <c r="N498" s="43"/>
      <c r="O498" s="92"/>
      <c r="P498" s="150"/>
      <c r="Q498" s="156">
        <f t="shared" si="49"/>
        <v>0</v>
      </c>
      <c r="R498" s="161">
        <f t="shared" si="46"/>
        <v>0</v>
      </c>
      <c r="S498" s="15">
        <f>SUMIF(Accounts!A$10:A$84,C498,Accounts!A$10:A$84)</f>
        <v>0</v>
      </c>
      <c r="T498" s="15">
        <f t="shared" si="48"/>
        <v>0</v>
      </c>
      <c r="U498" s="15">
        <f t="shared" si="45"/>
        <v>0</v>
      </c>
    </row>
    <row r="499" spans="1:21">
      <c r="A499" s="56"/>
      <c r="B499" s="3"/>
      <c r="C499" s="216"/>
      <c r="D499" s="102"/>
      <c r="E499" s="102"/>
      <c r="F499" s="103"/>
      <c r="G499" s="131"/>
      <c r="H499" s="2"/>
      <c r="I499" s="107">
        <f>IF(F499="",SUMIF(Accounts!$A$10:$A$84,C499,Accounts!$D$10:$D$84),0)</f>
        <v>0</v>
      </c>
      <c r="J499" s="30">
        <f>IF(H499&lt;&gt;"",ROUND(H499*(1-F499-I499),2),IF(SETUP!$C$10&lt;&gt;"Y",0,IF(SUMIF(Accounts!A$10:A$84,C499,Accounts!Q$10:Q$84)=1,0,ROUND((D499-E499)*(1-F499-I499)/SETUP!$C$13,2))))</f>
        <v>0</v>
      </c>
      <c r="K499" s="14" t="str">
        <f>IF(SUM(C499:H499)=0,"",IF(T499=0,LOOKUP(C499,Accounts!$A$10:$A$84,Accounts!$B$10:$B$84),"Error!  Invalid Account Number"))</f>
        <v/>
      </c>
      <c r="L499" s="30">
        <f t="shared" si="44"/>
        <v>0</v>
      </c>
      <c r="M499" s="152">
        <f t="shared" si="47"/>
        <v>0</v>
      </c>
      <c r="N499" s="43"/>
      <c r="O499" s="92"/>
      <c r="P499" s="150"/>
      <c r="Q499" s="156">
        <f t="shared" si="49"/>
        <v>0</v>
      </c>
      <c r="R499" s="161">
        <f t="shared" si="46"/>
        <v>0</v>
      </c>
      <c r="S499" s="15">
        <f>SUMIF(Accounts!A$10:A$84,C499,Accounts!A$10:A$84)</f>
        <v>0</v>
      </c>
      <c r="T499" s="15">
        <f t="shared" si="48"/>
        <v>0</v>
      </c>
      <c r="U499" s="15">
        <f t="shared" si="45"/>
        <v>0</v>
      </c>
    </row>
    <row r="500" spans="1:21">
      <c r="A500" s="56"/>
      <c r="B500" s="3"/>
      <c r="C500" s="216"/>
      <c r="D500" s="102"/>
      <c r="E500" s="102"/>
      <c r="F500" s="103"/>
      <c r="G500" s="131"/>
      <c r="H500" s="2"/>
      <c r="I500" s="107">
        <f>IF(F500="",SUMIF(Accounts!$A$10:$A$84,C500,Accounts!$D$10:$D$84),0)</f>
        <v>0</v>
      </c>
      <c r="J500" s="30">
        <f>IF(H500&lt;&gt;"",ROUND(H500*(1-F500-I500),2),IF(SETUP!$C$10&lt;&gt;"Y",0,IF(SUMIF(Accounts!A$10:A$84,C500,Accounts!Q$10:Q$84)=1,0,ROUND((D500-E500)*(1-F500-I500)/SETUP!$C$13,2))))</f>
        <v>0</v>
      </c>
      <c r="K500" s="14" t="str">
        <f>IF(SUM(C500:H500)=0,"",IF(T500=0,LOOKUP(C500,Accounts!$A$10:$A$84,Accounts!$B$10:$B$84),"Error!  Invalid Account Number"))</f>
        <v/>
      </c>
      <c r="L500" s="30">
        <f t="shared" si="44"/>
        <v>0</v>
      </c>
      <c r="M500" s="152">
        <f t="shared" si="47"/>
        <v>0</v>
      </c>
      <c r="N500" s="43"/>
      <c r="O500" s="92"/>
      <c r="P500" s="150"/>
      <c r="Q500" s="156">
        <f t="shared" si="49"/>
        <v>0</v>
      </c>
      <c r="R500" s="161">
        <f t="shared" si="46"/>
        <v>0</v>
      </c>
      <c r="S500" s="15">
        <f>SUMIF(Accounts!A$10:A$84,C500,Accounts!A$10:A$84)</f>
        <v>0</v>
      </c>
      <c r="T500" s="15">
        <f t="shared" si="48"/>
        <v>0</v>
      </c>
      <c r="U500" s="15">
        <f t="shared" si="45"/>
        <v>0</v>
      </c>
    </row>
    <row r="501" spans="1:21">
      <c r="A501" s="56"/>
      <c r="B501" s="3"/>
      <c r="C501" s="216"/>
      <c r="D501" s="102"/>
      <c r="E501" s="102"/>
      <c r="F501" s="103"/>
      <c r="G501" s="131"/>
      <c r="H501" s="2"/>
      <c r="I501" s="107">
        <f>IF(F501="",SUMIF(Accounts!$A$10:$A$84,C501,Accounts!$D$10:$D$84),0)</f>
        <v>0</v>
      </c>
      <c r="J501" s="30">
        <f>IF(H501&lt;&gt;"",ROUND(H501*(1-F501-I501),2),IF(SETUP!$C$10&lt;&gt;"Y",0,IF(SUMIF(Accounts!A$10:A$84,C501,Accounts!Q$10:Q$84)=1,0,ROUND((D501-E501)*(1-F501-I501)/SETUP!$C$13,2))))</f>
        <v>0</v>
      </c>
      <c r="K501" s="14" t="str">
        <f>IF(SUM(C501:H501)=0,"",IF(T501=0,LOOKUP(C501,Accounts!$A$10:$A$84,Accounts!$B$10:$B$84),"Error!  Invalid Account Number"))</f>
        <v/>
      </c>
      <c r="L501" s="30">
        <f t="shared" si="44"/>
        <v>0</v>
      </c>
      <c r="M501" s="152">
        <f t="shared" si="47"/>
        <v>0</v>
      </c>
      <c r="N501" s="43"/>
      <c r="O501" s="92"/>
      <c r="P501" s="150"/>
      <c r="Q501" s="156">
        <f t="shared" si="49"/>
        <v>0</v>
      </c>
      <c r="R501" s="161">
        <f t="shared" si="46"/>
        <v>0</v>
      </c>
      <c r="S501" s="15">
        <f>SUMIF(Accounts!A$10:A$84,C501,Accounts!A$10:A$84)</f>
        <v>0</v>
      </c>
      <c r="T501" s="15">
        <f t="shared" si="48"/>
        <v>0</v>
      </c>
      <c r="U501" s="15">
        <f t="shared" si="45"/>
        <v>0</v>
      </c>
    </row>
    <row r="502" spans="1:21">
      <c r="A502" s="56"/>
      <c r="B502" s="3"/>
      <c r="C502" s="216"/>
      <c r="D502" s="102"/>
      <c r="E502" s="102"/>
      <c r="F502" s="103"/>
      <c r="G502" s="131"/>
      <c r="H502" s="2"/>
      <c r="I502" s="107">
        <f>IF(F502="",SUMIF(Accounts!$A$10:$A$84,C502,Accounts!$D$10:$D$84),0)</f>
        <v>0</v>
      </c>
      <c r="J502" s="30">
        <f>IF(H502&lt;&gt;"",ROUND(H502*(1-F502-I502),2),IF(SETUP!$C$10&lt;&gt;"Y",0,IF(SUMIF(Accounts!A$10:A$84,C502,Accounts!Q$10:Q$84)=1,0,ROUND((D502-E502)*(1-F502-I502)/SETUP!$C$13,2))))</f>
        <v>0</v>
      </c>
      <c r="K502" s="14" t="str">
        <f>IF(SUM(C502:H502)=0,"",IF(T502=0,LOOKUP(C502,Accounts!$A$10:$A$84,Accounts!$B$10:$B$84),"Error!  Invalid Account Number"))</f>
        <v/>
      </c>
      <c r="L502" s="30">
        <f t="shared" si="44"/>
        <v>0</v>
      </c>
      <c r="M502" s="152">
        <f t="shared" si="47"/>
        <v>0</v>
      </c>
      <c r="N502" s="43"/>
      <c r="O502" s="92"/>
      <c r="P502" s="150"/>
      <c r="Q502" s="156">
        <f t="shared" si="49"/>
        <v>0</v>
      </c>
      <c r="R502" s="161">
        <f t="shared" si="46"/>
        <v>0</v>
      </c>
      <c r="S502" s="15">
        <f>SUMIF(Accounts!A$10:A$84,C502,Accounts!A$10:A$84)</f>
        <v>0</v>
      </c>
      <c r="T502" s="15">
        <f t="shared" si="48"/>
        <v>0</v>
      </c>
      <c r="U502" s="15">
        <f t="shared" si="45"/>
        <v>0</v>
      </c>
    </row>
    <row r="503" spans="1:21">
      <c r="A503" s="56"/>
      <c r="B503" s="3"/>
      <c r="C503" s="216"/>
      <c r="D503" s="102"/>
      <c r="E503" s="102"/>
      <c r="F503" s="103"/>
      <c r="G503" s="131"/>
      <c r="H503" s="2"/>
      <c r="I503" s="107">
        <f>IF(F503="",SUMIF(Accounts!$A$10:$A$84,C503,Accounts!$D$10:$D$84),0)</f>
        <v>0</v>
      </c>
      <c r="J503" s="30">
        <f>IF(H503&lt;&gt;"",ROUND(H503*(1-F503-I503),2),IF(SETUP!$C$10&lt;&gt;"Y",0,IF(SUMIF(Accounts!A$10:A$84,C503,Accounts!Q$10:Q$84)=1,0,ROUND((D503-E503)*(1-F503-I503)/SETUP!$C$13,2))))</f>
        <v>0</v>
      </c>
      <c r="K503" s="14" t="str">
        <f>IF(SUM(C503:H503)=0,"",IF(T503=0,LOOKUP(C503,Accounts!$A$10:$A$84,Accounts!$B$10:$B$84),"Error!  Invalid Account Number"))</f>
        <v/>
      </c>
      <c r="L503" s="30">
        <f t="shared" si="44"/>
        <v>0</v>
      </c>
      <c r="M503" s="152">
        <f t="shared" si="47"/>
        <v>0</v>
      </c>
      <c r="N503" s="43"/>
      <c r="O503" s="92"/>
      <c r="P503" s="150"/>
      <c r="Q503" s="156">
        <f t="shared" si="49"/>
        <v>0</v>
      </c>
      <c r="R503" s="161">
        <f t="shared" si="46"/>
        <v>0</v>
      </c>
      <c r="S503" s="15">
        <f>SUMIF(Accounts!A$10:A$84,C503,Accounts!A$10:A$84)</f>
        <v>0</v>
      </c>
      <c r="T503" s="15">
        <f t="shared" si="48"/>
        <v>0</v>
      </c>
      <c r="U503" s="15">
        <f t="shared" si="45"/>
        <v>0</v>
      </c>
    </row>
    <row r="504" spans="1:21">
      <c r="A504" s="56"/>
      <c r="B504" s="3"/>
      <c r="C504" s="216"/>
      <c r="D504" s="102"/>
      <c r="E504" s="102"/>
      <c r="F504" s="103"/>
      <c r="G504" s="131"/>
      <c r="H504" s="2"/>
      <c r="I504" s="107">
        <f>IF(F504="",SUMIF(Accounts!$A$10:$A$84,C504,Accounts!$D$10:$D$84),0)</f>
        <v>0</v>
      </c>
      <c r="J504" s="30">
        <f>IF(H504&lt;&gt;"",ROUND(H504*(1-F504-I504),2),IF(SETUP!$C$10&lt;&gt;"Y",0,IF(SUMIF(Accounts!A$10:A$84,C504,Accounts!Q$10:Q$84)=1,0,ROUND((D504-E504)*(1-F504-I504)/SETUP!$C$13,2))))</f>
        <v>0</v>
      </c>
      <c r="K504" s="14" t="str">
        <f>IF(SUM(C504:H504)=0,"",IF(T504=0,LOOKUP(C504,Accounts!$A$10:$A$84,Accounts!$B$10:$B$84),"Error!  Invalid Account Number"))</f>
        <v/>
      </c>
      <c r="L504" s="30">
        <f t="shared" si="44"/>
        <v>0</v>
      </c>
      <c r="M504" s="152">
        <f t="shared" si="47"/>
        <v>0</v>
      </c>
      <c r="N504" s="43"/>
      <c r="O504" s="92"/>
      <c r="P504" s="150"/>
      <c r="Q504" s="156">
        <f t="shared" si="49"/>
        <v>0</v>
      </c>
      <c r="R504" s="161">
        <f t="shared" si="46"/>
        <v>0</v>
      </c>
      <c r="S504" s="15">
        <f>SUMIF(Accounts!A$10:A$84,C504,Accounts!A$10:A$84)</f>
        <v>0</v>
      </c>
      <c r="T504" s="15">
        <f t="shared" si="48"/>
        <v>0</v>
      </c>
      <c r="U504" s="15">
        <f t="shared" si="45"/>
        <v>0</v>
      </c>
    </row>
    <row r="505" spans="1:21">
      <c r="A505" s="56"/>
      <c r="B505" s="3"/>
      <c r="C505" s="216"/>
      <c r="D505" s="102"/>
      <c r="E505" s="102"/>
      <c r="F505" s="103"/>
      <c r="G505" s="131"/>
      <c r="H505" s="2"/>
      <c r="I505" s="107">
        <f>IF(F505="",SUMIF(Accounts!$A$10:$A$84,C505,Accounts!$D$10:$D$84),0)</f>
        <v>0</v>
      </c>
      <c r="J505" s="30">
        <f>IF(H505&lt;&gt;"",ROUND(H505*(1-F505-I505),2),IF(SETUP!$C$10&lt;&gt;"Y",0,IF(SUMIF(Accounts!A$10:A$84,C505,Accounts!Q$10:Q$84)=1,0,ROUND((D505-E505)*(1-F505-I505)/SETUP!$C$13,2))))</f>
        <v>0</v>
      </c>
      <c r="K505" s="14" t="str">
        <f>IF(SUM(C505:H505)=0,"",IF(T505=0,LOOKUP(C505,Accounts!$A$10:$A$84,Accounts!$B$10:$B$84),"Error!  Invalid Account Number"))</f>
        <v/>
      </c>
      <c r="L505" s="30">
        <f t="shared" si="44"/>
        <v>0</v>
      </c>
      <c r="M505" s="152">
        <f t="shared" si="47"/>
        <v>0</v>
      </c>
      <c r="N505" s="43"/>
      <c r="O505" s="92"/>
      <c r="P505" s="150"/>
      <c r="Q505" s="156">
        <f t="shared" si="49"/>
        <v>0</v>
      </c>
      <c r="R505" s="161">
        <f t="shared" si="46"/>
        <v>0</v>
      </c>
      <c r="S505" s="15">
        <f>SUMIF(Accounts!A$10:A$84,C505,Accounts!A$10:A$84)</f>
        <v>0</v>
      </c>
      <c r="T505" s="15">
        <f t="shared" si="48"/>
        <v>0</v>
      </c>
      <c r="U505" s="15">
        <f t="shared" si="45"/>
        <v>0</v>
      </c>
    </row>
    <row r="506" spans="1:21">
      <c r="A506" s="56"/>
      <c r="B506" s="3"/>
      <c r="C506" s="216"/>
      <c r="D506" s="102"/>
      <c r="E506" s="102"/>
      <c r="F506" s="103"/>
      <c r="G506" s="131"/>
      <c r="H506" s="2"/>
      <c r="I506" s="107">
        <f>IF(F506="",SUMIF(Accounts!$A$10:$A$84,C506,Accounts!$D$10:$D$84),0)</f>
        <v>0</v>
      </c>
      <c r="J506" s="30">
        <f>IF(H506&lt;&gt;"",ROUND(H506*(1-F506-I506),2),IF(SETUP!$C$10&lt;&gt;"Y",0,IF(SUMIF(Accounts!A$10:A$84,C506,Accounts!Q$10:Q$84)=1,0,ROUND((D506-E506)*(1-F506-I506)/SETUP!$C$13,2))))</f>
        <v>0</v>
      </c>
      <c r="K506" s="14" t="str">
        <f>IF(SUM(C506:H506)=0,"",IF(T506=0,LOOKUP(C506,Accounts!$A$10:$A$84,Accounts!$B$10:$B$84),"Error!  Invalid Account Number"))</f>
        <v/>
      </c>
      <c r="L506" s="30">
        <f t="shared" si="44"/>
        <v>0</v>
      </c>
      <c r="M506" s="152">
        <f t="shared" si="47"/>
        <v>0</v>
      </c>
      <c r="N506" s="43"/>
      <c r="O506" s="92"/>
      <c r="P506" s="150"/>
      <c r="Q506" s="156">
        <f t="shared" si="49"/>
        <v>0</v>
      </c>
      <c r="R506" s="161">
        <f t="shared" si="46"/>
        <v>0</v>
      </c>
      <c r="S506" s="15">
        <f>SUMIF(Accounts!A$10:A$84,C506,Accounts!A$10:A$84)</f>
        <v>0</v>
      </c>
      <c r="T506" s="15">
        <f t="shared" si="48"/>
        <v>0</v>
      </c>
      <c r="U506" s="15">
        <f t="shared" si="45"/>
        <v>0</v>
      </c>
    </row>
    <row r="507" spans="1:21">
      <c r="A507" s="56"/>
      <c r="B507" s="3"/>
      <c r="C507" s="216"/>
      <c r="D507" s="102"/>
      <c r="E507" s="102"/>
      <c r="F507" s="103"/>
      <c r="G507" s="131"/>
      <c r="H507" s="2"/>
      <c r="I507" s="107">
        <f>IF(F507="",SUMIF(Accounts!$A$10:$A$84,C507,Accounts!$D$10:$D$84),0)</f>
        <v>0</v>
      </c>
      <c r="J507" s="30">
        <f>IF(H507&lt;&gt;"",ROUND(H507*(1-F507-I507),2),IF(SETUP!$C$10&lt;&gt;"Y",0,IF(SUMIF(Accounts!A$10:A$84,C507,Accounts!Q$10:Q$84)=1,0,ROUND((D507-E507)*(1-F507-I507)/SETUP!$C$13,2))))</f>
        <v>0</v>
      </c>
      <c r="K507" s="14" t="str">
        <f>IF(SUM(C507:H507)=0,"",IF(T507=0,LOOKUP(C507,Accounts!$A$10:$A$84,Accounts!$B$10:$B$84),"Error!  Invalid Account Number"))</f>
        <v/>
      </c>
      <c r="L507" s="30">
        <f t="shared" si="44"/>
        <v>0</v>
      </c>
      <c r="M507" s="152">
        <f t="shared" si="47"/>
        <v>0</v>
      </c>
      <c r="N507" s="43"/>
      <c r="O507" s="92"/>
      <c r="P507" s="150"/>
      <c r="Q507" s="156">
        <f t="shared" si="49"/>
        <v>0</v>
      </c>
      <c r="R507" s="161">
        <f t="shared" si="46"/>
        <v>0</v>
      </c>
      <c r="S507" s="15">
        <f>SUMIF(Accounts!A$10:A$84,C507,Accounts!A$10:A$84)</f>
        <v>0</v>
      </c>
      <c r="T507" s="15">
        <f t="shared" si="48"/>
        <v>0</v>
      </c>
      <c r="U507" s="15">
        <f t="shared" si="45"/>
        <v>0</v>
      </c>
    </row>
    <row r="508" spans="1:21">
      <c r="A508" s="56"/>
      <c r="B508" s="3"/>
      <c r="C508" s="216"/>
      <c r="D508" s="102"/>
      <c r="E508" s="102"/>
      <c r="F508" s="103"/>
      <c r="G508" s="131"/>
      <c r="H508" s="2"/>
      <c r="I508" s="107">
        <f>IF(F508="",SUMIF(Accounts!$A$10:$A$84,C508,Accounts!$D$10:$D$84),0)</f>
        <v>0</v>
      </c>
      <c r="J508" s="30">
        <f>IF(H508&lt;&gt;"",ROUND(H508*(1-F508-I508),2),IF(SETUP!$C$10&lt;&gt;"Y",0,IF(SUMIF(Accounts!A$10:A$84,C508,Accounts!Q$10:Q$84)=1,0,ROUND((D508-E508)*(1-F508-I508)/SETUP!$C$13,2))))</f>
        <v>0</v>
      </c>
      <c r="K508" s="14" t="str">
        <f>IF(SUM(C508:H508)=0,"",IF(T508=0,LOOKUP(C508,Accounts!$A$10:$A$84,Accounts!$B$10:$B$84),"Error!  Invalid Account Number"))</f>
        <v/>
      </c>
      <c r="L508" s="30">
        <f t="shared" si="44"/>
        <v>0</v>
      </c>
      <c r="M508" s="152">
        <f t="shared" si="47"/>
        <v>0</v>
      </c>
      <c r="N508" s="43"/>
      <c r="O508" s="92"/>
      <c r="P508" s="150"/>
      <c r="Q508" s="156">
        <f t="shared" si="49"/>
        <v>0</v>
      </c>
      <c r="R508" s="161">
        <f t="shared" si="46"/>
        <v>0</v>
      </c>
      <c r="S508" s="15">
        <f>SUMIF(Accounts!A$10:A$84,C508,Accounts!A$10:A$84)</f>
        <v>0</v>
      </c>
      <c r="T508" s="15">
        <f t="shared" si="48"/>
        <v>0</v>
      </c>
      <c r="U508" s="15">
        <f t="shared" si="45"/>
        <v>0</v>
      </c>
    </row>
    <row r="509" spans="1:21">
      <c r="A509" s="56"/>
      <c r="B509" s="3"/>
      <c r="C509" s="216"/>
      <c r="D509" s="102"/>
      <c r="E509" s="102"/>
      <c r="F509" s="103"/>
      <c r="G509" s="131"/>
      <c r="H509" s="2"/>
      <c r="I509" s="107">
        <f>IF(F509="",SUMIF(Accounts!$A$10:$A$84,C509,Accounts!$D$10:$D$84),0)</f>
        <v>0</v>
      </c>
      <c r="J509" s="30">
        <f>IF(H509&lt;&gt;"",ROUND(H509*(1-F509-I509),2),IF(SETUP!$C$10&lt;&gt;"Y",0,IF(SUMIF(Accounts!A$10:A$84,C509,Accounts!Q$10:Q$84)=1,0,ROUND((D509-E509)*(1-F509-I509)/SETUP!$C$13,2))))</f>
        <v>0</v>
      </c>
      <c r="K509" s="14" t="str">
        <f>IF(SUM(C509:H509)=0,"",IF(T509=0,LOOKUP(C509,Accounts!$A$10:$A$84,Accounts!$B$10:$B$84),"Error!  Invalid Account Number"))</f>
        <v/>
      </c>
      <c r="L509" s="30">
        <f t="shared" si="44"/>
        <v>0</v>
      </c>
      <c r="M509" s="152">
        <f t="shared" si="47"/>
        <v>0</v>
      </c>
      <c r="N509" s="43"/>
      <c r="O509" s="92"/>
      <c r="P509" s="150"/>
      <c r="Q509" s="156">
        <f t="shared" si="49"/>
        <v>0</v>
      </c>
      <c r="R509" s="161">
        <f t="shared" si="46"/>
        <v>0</v>
      </c>
      <c r="S509" s="15">
        <f>SUMIF(Accounts!A$10:A$84,C509,Accounts!A$10:A$84)</f>
        <v>0</v>
      </c>
      <c r="T509" s="15">
        <f t="shared" si="48"/>
        <v>0</v>
      </c>
      <c r="U509" s="15">
        <f t="shared" si="45"/>
        <v>0</v>
      </c>
    </row>
    <row r="510" spans="1:21">
      <c r="A510" s="56"/>
      <c r="B510" s="3"/>
      <c r="C510" s="216"/>
      <c r="D510" s="102"/>
      <c r="E510" s="102"/>
      <c r="F510" s="103"/>
      <c r="G510" s="131"/>
      <c r="H510" s="2"/>
      <c r="I510" s="107">
        <f>IF(F510="",SUMIF(Accounts!$A$10:$A$84,C510,Accounts!$D$10:$D$84),0)</f>
        <v>0</v>
      </c>
      <c r="J510" s="30">
        <f>IF(H510&lt;&gt;"",ROUND(H510*(1-F510-I510),2),IF(SETUP!$C$10&lt;&gt;"Y",0,IF(SUMIF(Accounts!A$10:A$84,C510,Accounts!Q$10:Q$84)=1,0,ROUND((D510-E510)*(1-F510-I510)/SETUP!$C$13,2))))</f>
        <v>0</v>
      </c>
      <c r="K510" s="14" t="str">
        <f>IF(SUM(C510:H510)=0,"",IF(T510=0,LOOKUP(C510,Accounts!$A$10:$A$84,Accounts!$B$10:$B$84),"Error!  Invalid Account Number"))</f>
        <v/>
      </c>
      <c r="L510" s="30">
        <f t="shared" si="44"/>
        <v>0</v>
      </c>
      <c r="M510" s="152">
        <f t="shared" si="47"/>
        <v>0</v>
      </c>
      <c r="N510" s="43"/>
      <c r="O510" s="92"/>
      <c r="P510" s="150"/>
      <c r="Q510" s="156">
        <f t="shared" si="49"/>
        <v>0</v>
      </c>
      <c r="R510" s="161">
        <f t="shared" si="46"/>
        <v>0</v>
      </c>
      <c r="S510" s="15">
        <f>SUMIF(Accounts!A$10:A$84,C510,Accounts!A$10:A$84)</f>
        <v>0</v>
      </c>
      <c r="T510" s="15">
        <f t="shared" si="48"/>
        <v>0</v>
      </c>
      <c r="U510" s="15">
        <f t="shared" si="45"/>
        <v>0</v>
      </c>
    </row>
    <row r="511" spans="1:21">
      <c r="A511" s="56"/>
      <c r="B511" s="3"/>
      <c r="C511" s="216"/>
      <c r="D511" s="102"/>
      <c r="E511" s="102"/>
      <c r="F511" s="103"/>
      <c r="G511" s="131"/>
      <c r="H511" s="2"/>
      <c r="I511" s="107">
        <f>IF(F511="",SUMIF(Accounts!$A$10:$A$84,C511,Accounts!$D$10:$D$84),0)</f>
        <v>0</v>
      </c>
      <c r="J511" s="30">
        <f>IF(H511&lt;&gt;"",ROUND(H511*(1-F511-I511),2),IF(SETUP!$C$10&lt;&gt;"Y",0,IF(SUMIF(Accounts!A$10:A$84,C511,Accounts!Q$10:Q$84)=1,0,ROUND((D511-E511)*(1-F511-I511)/SETUP!$C$13,2))))</f>
        <v>0</v>
      </c>
      <c r="K511" s="14" t="str">
        <f>IF(SUM(C511:H511)=0,"",IF(T511=0,LOOKUP(C511,Accounts!$A$10:$A$84,Accounts!$B$10:$B$84),"Error!  Invalid Account Number"))</f>
        <v/>
      </c>
      <c r="L511" s="30">
        <f t="shared" si="44"/>
        <v>0</v>
      </c>
      <c r="M511" s="152">
        <f t="shared" si="47"/>
        <v>0</v>
      </c>
      <c r="N511" s="43"/>
      <c r="O511" s="92"/>
      <c r="P511" s="150"/>
      <c r="Q511" s="156">
        <f t="shared" si="49"/>
        <v>0</v>
      </c>
      <c r="R511" s="161">
        <f t="shared" si="46"/>
        <v>0</v>
      </c>
      <c r="S511" s="15">
        <f>SUMIF(Accounts!A$10:A$84,C511,Accounts!A$10:A$84)</f>
        <v>0</v>
      </c>
      <c r="T511" s="15">
        <f t="shared" si="48"/>
        <v>0</v>
      </c>
      <c r="U511" s="15">
        <f t="shared" si="45"/>
        <v>0</v>
      </c>
    </row>
    <row r="512" spans="1:21">
      <c r="A512" s="56"/>
      <c r="B512" s="3"/>
      <c r="C512" s="216"/>
      <c r="D512" s="102"/>
      <c r="E512" s="102"/>
      <c r="F512" s="103"/>
      <c r="G512" s="131"/>
      <c r="H512" s="2"/>
      <c r="I512" s="107">
        <f>IF(F512="",SUMIF(Accounts!$A$10:$A$84,C512,Accounts!$D$10:$D$84),0)</f>
        <v>0</v>
      </c>
      <c r="J512" s="30">
        <f>IF(H512&lt;&gt;"",ROUND(H512*(1-F512-I512),2),IF(SETUP!$C$10&lt;&gt;"Y",0,IF(SUMIF(Accounts!A$10:A$84,C512,Accounts!Q$10:Q$84)=1,0,ROUND((D512-E512)*(1-F512-I512)/SETUP!$C$13,2))))</f>
        <v>0</v>
      </c>
      <c r="K512" s="14" t="str">
        <f>IF(SUM(C512:H512)=0,"",IF(T512=0,LOOKUP(C512,Accounts!$A$10:$A$84,Accounts!$B$10:$B$84),"Error!  Invalid Account Number"))</f>
        <v/>
      </c>
      <c r="L512" s="30">
        <f t="shared" si="44"/>
        <v>0</v>
      </c>
      <c r="M512" s="152">
        <f t="shared" si="47"/>
        <v>0</v>
      </c>
      <c r="N512" s="43"/>
      <c r="O512" s="92"/>
      <c r="P512" s="150"/>
      <c r="Q512" s="156">
        <f t="shared" si="49"/>
        <v>0</v>
      </c>
      <c r="R512" s="161">
        <f t="shared" si="46"/>
        <v>0</v>
      </c>
      <c r="S512" s="15">
        <f>SUMIF(Accounts!A$10:A$84,C512,Accounts!A$10:A$84)</f>
        <v>0</v>
      </c>
      <c r="T512" s="15">
        <f t="shared" si="48"/>
        <v>0</v>
      </c>
      <c r="U512" s="15">
        <f t="shared" si="45"/>
        <v>0</v>
      </c>
    </row>
    <row r="513" spans="1:21">
      <c r="A513" s="56"/>
      <c r="B513" s="3"/>
      <c r="C513" s="216"/>
      <c r="D513" s="102"/>
      <c r="E513" s="102"/>
      <c r="F513" s="103"/>
      <c r="G513" s="131"/>
      <c r="H513" s="2"/>
      <c r="I513" s="107">
        <f>IF(F513="",SUMIF(Accounts!$A$10:$A$84,C513,Accounts!$D$10:$D$84),0)</f>
        <v>0</v>
      </c>
      <c r="J513" s="30">
        <f>IF(H513&lt;&gt;"",ROUND(H513*(1-F513-I513),2),IF(SETUP!$C$10&lt;&gt;"Y",0,IF(SUMIF(Accounts!A$10:A$84,C513,Accounts!Q$10:Q$84)=1,0,ROUND((D513-E513)*(1-F513-I513)/SETUP!$C$13,2))))</f>
        <v>0</v>
      </c>
      <c r="K513" s="14" t="str">
        <f>IF(SUM(C513:H513)=0,"",IF(T513=0,LOOKUP(C513,Accounts!$A$10:$A$84,Accounts!$B$10:$B$84),"Error!  Invalid Account Number"))</f>
        <v/>
      </c>
      <c r="L513" s="30">
        <f t="shared" si="44"/>
        <v>0</v>
      </c>
      <c r="M513" s="152">
        <f t="shared" si="47"/>
        <v>0</v>
      </c>
      <c r="N513" s="43"/>
      <c r="O513" s="92"/>
      <c r="P513" s="150"/>
      <c r="Q513" s="156">
        <f t="shared" si="49"/>
        <v>0</v>
      </c>
      <c r="R513" s="161">
        <f t="shared" si="46"/>
        <v>0</v>
      </c>
      <c r="S513" s="15">
        <f>SUMIF(Accounts!A$10:A$84,C513,Accounts!A$10:A$84)</f>
        <v>0</v>
      </c>
      <c r="T513" s="15">
        <f t="shared" si="48"/>
        <v>0</v>
      </c>
      <c r="U513" s="15">
        <f t="shared" si="45"/>
        <v>0</v>
      </c>
    </row>
    <row r="514" spans="1:21">
      <c r="A514" s="56"/>
      <c r="B514" s="3"/>
      <c r="C514" s="216"/>
      <c r="D514" s="102"/>
      <c r="E514" s="102"/>
      <c r="F514" s="103"/>
      <c r="G514" s="131"/>
      <c r="H514" s="2"/>
      <c r="I514" s="107">
        <f>IF(F514="",SUMIF(Accounts!$A$10:$A$84,C514,Accounts!$D$10:$D$84),0)</f>
        <v>0</v>
      </c>
      <c r="J514" s="30">
        <f>IF(H514&lt;&gt;"",ROUND(H514*(1-F514-I514),2),IF(SETUP!$C$10&lt;&gt;"Y",0,IF(SUMIF(Accounts!A$10:A$84,C514,Accounts!Q$10:Q$84)=1,0,ROUND((D514-E514)*(1-F514-I514)/SETUP!$C$13,2))))</f>
        <v>0</v>
      </c>
      <c r="K514" s="14" t="str">
        <f>IF(SUM(C514:H514)=0,"",IF(T514=0,LOOKUP(C514,Accounts!$A$10:$A$84,Accounts!$B$10:$B$84),"Error!  Invalid Account Number"))</f>
        <v/>
      </c>
      <c r="L514" s="30">
        <f t="shared" si="44"/>
        <v>0</v>
      </c>
      <c r="M514" s="152">
        <f t="shared" si="47"/>
        <v>0</v>
      </c>
      <c r="N514" s="43"/>
      <c r="O514" s="92"/>
      <c r="P514" s="150"/>
      <c r="Q514" s="156">
        <f t="shared" si="49"/>
        <v>0</v>
      </c>
      <c r="R514" s="161">
        <f t="shared" si="46"/>
        <v>0</v>
      </c>
      <c r="S514" s="15">
        <f>SUMIF(Accounts!A$10:A$84,C514,Accounts!A$10:A$84)</f>
        <v>0</v>
      </c>
      <c r="T514" s="15">
        <f t="shared" si="48"/>
        <v>0</v>
      </c>
      <c r="U514" s="15">
        <f t="shared" si="45"/>
        <v>0</v>
      </c>
    </row>
    <row r="515" spans="1:21">
      <c r="A515" s="56"/>
      <c r="B515" s="3"/>
      <c r="C515" s="216"/>
      <c r="D515" s="102"/>
      <c r="E515" s="102"/>
      <c r="F515" s="103"/>
      <c r="G515" s="131"/>
      <c r="H515" s="2"/>
      <c r="I515" s="107">
        <f>IF(F515="",SUMIF(Accounts!$A$10:$A$84,C515,Accounts!$D$10:$D$84),0)</f>
        <v>0</v>
      </c>
      <c r="J515" s="30">
        <f>IF(H515&lt;&gt;"",ROUND(H515*(1-F515-I515),2),IF(SETUP!$C$10&lt;&gt;"Y",0,IF(SUMIF(Accounts!A$10:A$84,C515,Accounts!Q$10:Q$84)=1,0,ROUND((D515-E515)*(1-F515-I515)/SETUP!$C$13,2))))</f>
        <v>0</v>
      </c>
      <c r="K515" s="14" t="str">
        <f>IF(SUM(C515:H515)=0,"",IF(T515=0,LOOKUP(C515,Accounts!$A$10:$A$84,Accounts!$B$10:$B$84),"Error!  Invalid Account Number"))</f>
        <v/>
      </c>
      <c r="L515" s="30">
        <f t="shared" si="44"/>
        <v>0</v>
      </c>
      <c r="M515" s="152">
        <f t="shared" si="47"/>
        <v>0</v>
      </c>
      <c r="N515" s="43"/>
      <c r="O515" s="92"/>
      <c r="P515" s="150"/>
      <c r="Q515" s="156">
        <f t="shared" si="49"/>
        <v>0</v>
      </c>
      <c r="R515" s="161">
        <f t="shared" si="46"/>
        <v>0</v>
      </c>
      <c r="S515" s="15">
        <f>SUMIF(Accounts!A$10:A$84,C515,Accounts!A$10:A$84)</f>
        <v>0</v>
      </c>
      <c r="T515" s="15">
        <f t="shared" si="48"/>
        <v>0</v>
      </c>
      <c r="U515" s="15">
        <f t="shared" si="45"/>
        <v>0</v>
      </c>
    </row>
    <row r="516" spans="1:21">
      <c r="A516" s="56"/>
      <c r="B516" s="3"/>
      <c r="C516" s="216"/>
      <c r="D516" s="102"/>
      <c r="E516" s="102"/>
      <c r="F516" s="103"/>
      <c r="G516" s="131"/>
      <c r="H516" s="2"/>
      <c r="I516" s="107">
        <f>IF(F516="",SUMIF(Accounts!$A$10:$A$84,C516,Accounts!$D$10:$D$84),0)</f>
        <v>0</v>
      </c>
      <c r="J516" s="30">
        <f>IF(H516&lt;&gt;"",ROUND(H516*(1-F516-I516),2),IF(SETUP!$C$10&lt;&gt;"Y",0,IF(SUMIF(Accounts!A$10:A$84,C516,Accounts!Q$10:Q$84)=1,0,ROUND((D516-E516)*(1-F516-I516)/SETUP!$C$13,2))))</f>
        <v>0</v>
      </c>
      <c r="K516" s="14" t="str">
        <f>IF(SUM(C516:H516)=0,"",IF(T516=0,LOOKUP(C516,Accounts!$A$10:$A$84,Accounts!$B$10:$B$84),"Error!  Invalid Account Number"))</f>
        <v/>
      </c>
      <c r="L516" s="30">
        <f t="shared" si="44"/>
        <v>0</v>
      </c>
      <c r="M516" s="152">
        <f t="shared" si="47"/>
        <v>0</v>
      </c>
      <c r="N516" s="43"/>
      <c r="O516" s="92"/>
      <c r="P516" s="150"/>
      <c r="Q516" s="156">
        <f t="shared" si="49"/>
        <v>0</v>
      </c>
      <c r="R516" s="161">
        <f t="shared" si="46"/>
        <v>0</v>
      </c>
      <c r="S516" s="15">
        <f>SUMIF(Accounts!A$10:A$84,C516,Accounts!A$10:A$84)</f>
        <v>0</v>
      </c>
      <c r="T516" s="15">
        <f t="shared" si="48"/>
        <v>0</v>
      </c>
      <c r="U516" s="15">
        <f t="shared" si="45"/>
        <v>0</v>
      </c>
    </row>
    <row r="517" spans="1:21">
      <c r="A517" s="56"/>
      <c r="B517" s="3"/>
      <c r="C517" s="216"/>
      <c r="D517" s="102"/>
      <c r="E517" s="102"/>
      <c r="F517" s="103"/>
      <c r="G517" s="131"/>
      <c r="H517" s="2"/>
      <c r="I517" s="107">
        <f>IF(F517="",SUMIF(Accounts!$A$10:$A$84,C517,Accounts!$D$10:$D$84),0)</f>
        <v>0</v>
      </c>
      <c r="J517" s="30">
        <f>IF(H517&lt;&gt;"",ROUND(H517*(1-F517-I517),2),IF(SETUP!$C$10&lt;&gt;"Y",0,IF(SUMIF(Accounts!A$10:A$84,C517,Accounts!Q$10:Q$84)=1,0,ROUND((D517-E517)*(1-F517-I517)/SETUP!$C$13,2))))</f>
        <v>0</v>
      </c>
      <c r="K517" s="14" t="str">
        <f>IF(SUM(C517:H517)=0,"",IF(T517=0,LOOKUP(C517,Accounts!$A$10:$A$84,Accounts!$B$10:$B$84),"Error!  Invalid Account Number"))</f>
        <v/>
      </c>
      <c r="L517" s="30">
        <f t="shared" si="44"/>
        <v>0</v>
      </c>
      <c r="M517" s="152">
        <f t="shared" si="47"/>
        <v>0</v>
      </c>
      <c r="N517" s="43"/>
      <c r="O517" s="92"/>
      <c r="P517" s="150"/>
      <c r="Q517" s="156">
        <f t="shared" si="49"/>
        <v>0</v>
      </c>
      <c r="R517" s="161">
        <f t="shared" si="46"/>
        <v>0</v>
      </c>
      <c r="S517" s="15">
        <f>SUMIF(Accounts!A$10:A$84,C517,Accounts!A$10:A$84)</f>
        <v>0</v>
      </c>
      <c r="T517" s="15">
        <f t="shared" si="48"/>
        <v>0</v>
      </c>
      <c r="U517" s="15">
        <f t="shared" si="45"/>
        <v>0</v>
      </c>
    </row>
    <row r="518" spans="1:21">
      <c r="A518" s="56"/>
      <c r="B518" s="3"/>
      <c r="C518" s="216"/>
      <c r="D518" s="102"/>
      <c r="E518" s="102"/>
      <c r="F518" s="103"/>
      <c r="G518" s="131"/>
      <c r="H518" s="2"/>
      <c r="I518" s="107">
        <f>IF(F518="",SUMIF(Accounts!$A$10:$A$84,C518,Accounts!$D$10:$D$84),0)</f>
        <v>0</v>
      </c>
      <c r="J518" s="30">
        <f>IF(H518&lt;&gt;"",ROUND(H518*(1-F518-I518),2),IF(SETUP!$C$10&lt;&gt;"Y",0,IF(SUMIF(Accounts!A$10:A$84,C518,Accounts!Q$10:Q$84)=1,0,ROUND((D518-E518)*(1-F518-I518)/SETUP!$C$13,2))))</f>
        <v>0</v>
      </c>
      <c r="K518" s="14" t="str">
        <f>IF(SUM(C518:H518)=0,"",IF(T518=0,LOOKUP(C518,Accounts!$A$10:$A$84,Accounts!$B$10:$B$84),"Error!  Invalid Account Number"))</f>
        <v/>
      </c>
      <c r="L518" s="30">
        <f t="shared" si="44"/>
        <v>0</v>
      </c>
      <c r="M518" s="152">
        <f t="shared" si="47"/>
        <v>0</v>
      </c>
      <c r="N518" s="43"/>
      <c r="O518" s="92"/>
      <c r="P518" s="150"/>
      <c r="Q518" s="156">
        <f t="shared" si="49"/>
        <v>0</v>
      </c>
      <c r="R518" s="161">
        <f t="shared" si="46"/>
        <v>0</v>
      </c>
      <c r="S518" s="15">
        <f>SUMIF(Accounts!A$10:A$84,C518,Accounts!A$10:A$84)</f>
        <v>0</v>
      </c>
      <c r="T518" s="15">
        <f t="shared" si="48"/>
        <v>0</v>
      </c>
      <c r="U518" s="15">
        <f t="shared" si="45"/>
        <v>0</v>
      </c>
    </row>
    <row r="519" spans="1:21">
      <c r="A519" s="56"/>
      <c r="B519" s="3"/>
      <c r="C519" s="216"/>
      <c r="D519" s="102"/>
      <c r="E519" s="102"/>
      <c r="F519" s="103"/>
      <c r="G519" s="131"/>
      <c r="H519" s="2"/>
      <c r="I519" s="107">
        <f>IF(F519="",SUMIF(Accounts!$A$10:$A$84,C519,Accounts!$D$10:$D$84),0)</f>
        <v>0</v>
      </c>
      <c r="J519" s="30">
        <f>IF(H519&lt;&gt;"",ROUND(H519*(1-F519-I519),2),IF(SETUP!$C$10&lt;&gt;"Y",0,IF(SUMIF(Accounts!A$10:A$84,C519,Accounts!Q$10:Q$84)=1,0,ROUND((D519-E519)*(1-F519-I519)/SETUP!$C$13,2))))</f>
        <v>0</v>
      </c>
      <c r="K519" s="14" t="str">
        <f>IF(SUM(C519:H519)=0,"",IF(T519=0,LOOKUP(C519,Accounts!$A$10:$A$84,Accounts!$B$10:$B$84),"Error!  Invalid Account Number"))</f>
        <v/>
      </c>
      <c r="L519" s="30">
        <f t="shared" si="44"/>
        <v>0</v>
      </c>
      <c r="M519" s="152">
        <f t="shared" si="47"/>
        <v>0</v>
      </c>
      <c r="N519" s="43"/>
      <c r="O519" s="92"/>
      <c r="P519" s="150"/>
      <c r="Q519" s="156">
        <f t="shared" si="49"/>
        <v>0</v>
      </c>
      <c r="R519" s="161">
        <f t="shared" si="46"/>
        <v>0</v>
      </c>
      <c r="S519" s="15">
        <f>SUMIF(Accounts!A$10:A$84,C519,Accounts!A$10:A$84)</f>
        <v>0</v>
      </c>
      <c r="T519" s="15">
        <f t="shared" si="48"/>
        <v>0</v>
      </c>
      <c r="U519" s="15">
        <f t="shared" si="45"/>
        <v>0</v>
      </c>
    </row>
    <row r="520" spans="1:21">
      <c r="A520" s="56"/>
      <c r="B520" s="3"/>
      <c r="C520" s="216"/>
      <c r="D520" s="102"/>
      <c r="E520" s="102"/>
      <c r="F520" s="103"/>
      <c r="G520" s="131"/>
      <c r="H520" s="2"/>
      <c r="I520" s="107">
        <f>IF(F520="",SUMIF(Accounts!$A$10:$A$84,C520,Accounts!$D$10:$D$84),0)</f>
        <v>0</v>
      </c>
      <c r="J520" s="30">
        <f>IF(H520&lt;&gt;"",ROUND(H520*(1-F520-I520),2),IF(SETUP!$C$10&lt;&gt;"Y",0,IF(SUMIF(Accounts!A$10:A$84,C520,Accounts!Q$10:Q$84)=1,0,ROUND((D520-E520)*(1-F520-I520)/SETUP!$C$13,2))))</f>
        <v>0</v>
      </c>
      <c r="K520" s="14" t="str">
        <f>IF(SUM(C520:H520)=0,"",IF(T520=0,LOOKUP(C520,Accounts!$A$10:$A$84,Accounts!$B$10:$B$84),"Error!  Invalid Account Number"))</f>
        <v/>
      </c>
      <c r="L520" s="30">
        <f t="shared" ref="L520:L583" si="50">D520-E520-J520-M520</f>
        <v>0</v>
      </c>
      <c r="M520" s="152">
        <f t="shared" si="47"/>
        <v>0</v>
      </c>
      <c r="N520" s="43"/>
      <c r="O520" s="92"/>
      <c r="P520" s="150"/>
      <c r="Q520" s="156">
        <f t="shared" si="49"/>
        <v>0</v>
      </c>
      <c r="R520" s="161">
        <f t="shared" si="46"/>
        <v>0</v>
      </c>
      <c r="S520" s="15">
        <f>SUMIF(Accounts!A$10:A$84,C520,Accounts!A$10:A$84)</f>
        <v>0</v>
      </c>
      <c r="T520" s="15">
        <f t="shared" si="48"/>
        <v>0</v>
      </c>
      <c r="U520" s="15">
        <f t="shared" ref="U520:U583" si="51">IF(OR(AND(D520-E520&lt;0,J520&gt;0),AND(D520-E520&gt;0,J520&lt;0)),1,0)</f>
        <v>0</v>
      </c>
    </row>
    <row r="521" spans="1:21">
      <c r="A521" s="56"/>
      <c r="B521" s="3"/>
      <c r="C521" s="216"/>
      <c r="D521" s="102"/>
      <c r="E521" s="102"/>
      <c r="F521" s="103"/>
      <c r="G521" s="131"/>
      <c r="H521" s="2"/>
      <c r="I521" s="107">
        <f>IF(F521="",SUMIF(Accounts!$A$10:$A$84,C521,Accounts!$D$10:$D$84),0)</f>
        <v>0</v>
      </c>
      <c r="J521" s="30">
        <f>IF(H521&lt;&gt;"",ROUND(H521*(1-F521-I521),2),IF(SETUP!$C$10&lt;&gt;"Y",0,IF(SUMIF(Accounts!A$10:A$84,C521,Accounts!Q$10:Q$84)=1,0,ROUND((D521-E521)*(1-F521-I521)/SETUP!$C$13,2))))</f>
        <v>0</v>
      </c>
      <c r="K521" s="14" t="str">
        <f>IF(SUM(C521:H521)=0,"",IF(T521=0,LOOKUP(C521,Accounts!$A$10:$A$84,Accounts!$B$10:$B$84),"Error!  Invalid Account Number"))</f>
        <v/>
      </c>
      <c r="L521" s="30">
        <f t="shared" si="50"/>
        <v>0</v>
      </c>
      <c r="M521" s="152">
        <f t="shared" si="47"/>
        <v>0</v>
      </c>
      <c r="N521" s="43"/>
      <c r="O521" s="92"/>
      <c r="P521" s="150"/>
      <c r="Q521" s="156">
        <f t="shared" si="49"/>
        <v>0</v>
      </c>
      <c r="R521" s="161">
        <f t="shared" ref="R521:R584" si="52">J521+Q521</f>
        <v>0</v>
      </c>
      <c r="S521" s="15">
        <f>SUMIF(Accounts!A$10:A$84,C521,Accounts!A$10:A$84)</f>
        <v>0</v>
      </c>
      <c r="T521" s="15">
        <f t="shared" si="48"/>
        <v>0</v>
      </c>
      <c r="U521" s="15">
        <f t="shared" si="51"/>
        <v>0</v>
      </c>
    </row>
    <row r="522" spans="1:21">
      <c r="A522" s="56"/>
      <c r="B522" s="3"/>
      <c r="C522" s="216"/>
      <c r="D522" s="102"/>
      <c r="E522" s="102"/>
      <c r="F522" s="103"/>
      <c r="G522" s="131"/>
      <c r="H522" s="2"/>
      <c r="I522" s="107">
        <f>IF(F522="",SUMIF(Accounts!$A$10:$A$84,C522,Accounts!$D$10:$D$84),0)</f>
        <v>0</v>
      </c>
      <c r="J522" s="30">
        <f>IF(H522&lt;&gt;"",ROUND(H522*(1-F522-I522),2),IF(SETUP!$C$10&lt;&gt;"Y",0,IF(SUMIF(Accounts!A$10:A$84,C522,Accounts!Q$10:Q$84)=1,0,ROUND((D522-E522)*(1-F522-I522)/SETUP!$C$13,2))))</f>
        <v>0</v>
      </c>
      <c r="K522" s="14" t="str">
        <f>IF(SUM(C522:H522)=0,"",IF(T522=0,LOOKUP(C522,Accounts!$A$10:$A$84,Accounts!$B$10:$B$84),"Error!  Invalid Account Number"))</f>
        <v/>
      </c>
      <c r="L522" s="30">
        <f t="shared" si="50"/>
        <v>0</v>
      </c>
      <c r="M522" s="152">
        <f t="shared" ref="M522:M585" si="53">ROUND((D522-E522)*(F522+I522),2)</f>
        <v>0</v>
      </c>
      <c r="N522" s="43"/>
      <c r="O522" s="92"/>
      <c r="P522" s="150"/>
      <c r="Q522" s="156">
        <f t="shared" si="49"/>
        <v>0</v>
      </c>
      <c r="R522" s="161">
        <f t="shared" si="52"/>
        <v>0</v>
      </c>
      <c r="S522" s="15">
        <f>SUMIF(Accounts!A$10:A$84,C522,Accounts!A$10:A$84)</f>
        <v>0</v>
      </c>
      <c r="T522" s="15">
        <f t="shared" ref="T522:T585" si="54">IF(AND(SUM(D522:H522)&lt;&gt;0,C522=0),1,IF(S522=C522,0,1))</f>
        <v>0</v>
      </c>
      <c r="U522" s="15">
        <f t="shared" si="51"/>
        <v>0</v>
      </c>
    </row>
    <row r="523" spans="1:21">
      <c r="A523" s="56"/>
      <c r="B523" s="3"/>
      <c r="C523" s="216"/>
      <c r="D523" s="102"/>
      <c r="E523" s="102"/>
      <c r="F523" s="103"/>
      <c r="G523" s="131"/>
      <c r="H523" s="2"/>
      <c r="I523" s="107">
        <f>IF(F523="",SUMIF(Accounts!$A$10:$A$84,C523,Accounts!$D$10:$D$84),0)</f>
        <v>0</v>
      </c>
      <c r="J523" s="30">
        <f>IF(H523&lt;&gt;"",ROUND(H523*(1-F523-I523),2),IF(SETUP!$C$10&lt;&gt;"Y",0,IF(SUMIF(Accounts!A$10:A$84,C523,Accounts!Q$10:Q$84)=1,0,ROUND((D523-E523)*(1-F523-I523)/SETUP!$C$13,2))))</f>
        <v>0</v>
      </c>
      <c r="K523" s="14" t="str">
        <f>IF(SUM(C523:H523)=0,"",IF(T523=0,LOOKUP(C523,Accounts!$A$10:$A$84,Accounts!$B$10:$B$84),"Error!  Invalid Account Number"))</f>
        <v/>
      </c>
      <c r="L523" s="30">
        <f t="shared" si="50"/>
        <v>0</v>
      </c>
      <c r="M523" s="152">
        <f t="shared" si="53"/>
        <v>0</v>
      </c>
      <c r="N523" s="43"/>
      <c r="O523" s="92"/>
      <c r="P523" s="150"/>
      <c r="Q523" s="156">
        <f t="shared" ref="Q523:Q586" si="55">IF(AND(C523&gt;=101,C523&lt;=120),-J523,0)</f>
        <v>0</v>
      </c>
      <c r="R523" s="161">
        <f t="shared" si="52"/>
        <v>0</v>
      </c>
      <c r="S523" s="15">
        <f>SUMIF(Accounts!A$10:A$84,C523,Accounts!A$10:A$84)</f>
        <v>0</v>
      </c>
      <c r="T523" s="15">
        <f t="shared" si="54"/>
        <v>0</v>
      </c>
      <c r="U523" s="15">
        <f t="shared" si="51"/>
        <v>0</v>
      </c>
    </row>
    <row r="524" spans="1:21">
      <c r="A524" s="56"/>
      <c r="B524" s="3"/>
      <c r="C524" s="216"/>
      <c r="D524" s="102"/>
      <c r="E524" s="102"/>
      <c r="F524" s="103"/>
      <c r="G524" s="131"/>
      <c r="H524" s="2"/>
      <c r="I524" s="107">
        <f>IF(F524="",SUMIF(Accounts!$A$10:$A$84,C524,Accounts!$D$10:$D$84),0)</f>
        <v>0</v>
      </c>
      <c r="J524" s="30">
        <f>IF(H524&lt;&gt;"",ROUND(H524*(1-F524-I524),2),IF(SETUP!$C$10&lt;&gt;"Y",0,IF(SUMIF(Accounts!A$10:A$84,C524,Accounts!Q$10:Q$84)=1,0,ROUND((D524-E524)*(1-F524-I524)/SETUP!$C$13,2))))</f>
        <v>0</v>
      </c>
      <c r="K524" s="14" t="str">
        <f>IF(SUM(C524:H524)=0,"",IF(T524=0,LOOKUP(C524,Accounts!$A$10:$A$84,Accounts!$B$10:$B$84),"Error!  Invalid Account Number"))</f>
        <v/>
      </c>
      <c r="L524" s="30">
        <f t="shared" si="50"/>
        <v>0</v>
      </c>
      <c r="M524" s="152">
        <f t="shared" si="53"/>
        <v>0</v>
      </c>
      <c r="N524" s="43"/>
      <c r="O524" s="92"/>
      <c r="P524" s="150"/>
      <c r="Q524" s="156">
        <f t="shared" si="55"/>
        <v>0</v>
      </c>
      <c r="R524" s="161">
        <f t="shared" si="52"/>
        <v>0</v>
      </c>
      <c r="S524" s="15">
        <f>SUMIF(Accounts!A$10:A$84,C524,Accounts!A$10:A$84)</f>
        <v>0</v>
      </c>
      <c r="T524" s="15">
        <f t="shared" si="54"/>
        <v>0</v>
      </c>
      <c r="U524" s="15">
        <f t="shared" si="51"/>
        <v>0</v>
      </c>
    </row>
    <row r="525" spans="1:21">
      <c r="A525" s="56"/>
      <c r="B525" s="3"/>
      <c r="C525" s="216"/>
      <c r="D525" s="102"/>
      <c r="E525" s="102"/>
      <c r="F525" s="103"/>
      <c r="G525" s="131"/>
      <c r="H525" s="2"/>
      <c r="I525" s="107">
        <f>IF(F525="",SUMIF(Accounts!$A$10:$A$84,C525,Accounts!$D$10:$D$84),0)</f>
        <v>0</v>
      </c>
      <c r="J525" s="30">
        <f>IF(H525&lt;&gt;"",ROUND(H525*(1-F525-I525),2),IF(SETUP!$C$10&lt;&gt;"Y",0,IF(SUMIF(Accounts!A$10:A$84,C525,Accounts!Q$10:Q$84)=1,0,ROUND((D525-E525)*(1-F525-I525)/SETUP!$C$13,2))))</f>
        <v>0</v>
      </c>
      <c r="K525" s="14" t="str">
        <f>IF(SUM(C525:H525)=0,"",IF(T525=0,LOOKUP(C525,Accounts!$A$10:$A$84,Accounts!$B$10:$B$84),"Error!  Invalid Account Number"))</f>
        <v/>
      </c>
      <c r="L525" s="30">
        <f t="shared" si="50"/>
        <v>0</v>
      </c>
      <c r="M525" s="152">
        <f t="shared" si="53"/>
        <v>0</v>
      </c>
      <c r="N525" s="43"/>
      <c r="O525" s="92"/>
      <c r="P525" s="150"/>
      <c r="Q525" s="156">
        <f t="shared" si="55"/>
        <v>0</v>
      </c>
      <c r="R525" s="161">
        <f t="shared" si="52"/>
        <v>0</v>
      </c>
      <c r="S525" s="15">
        <f>SUMIF(Accounts!A$10:A$84,C525,Accounts!A$10:A$84)</f>
        <v>0</v>
      </c>
      <c r="T525" s="15">
        <f t="shared" si="54"/>
        <v>0</v>
      </c>
      <c r="U525" s="15">
        <f t="shared" si="51"/>
        <v>0</v>
      </c>
    </row>
    <row r="526" spans="1:21">
      <c r="A526" s="56"/>
      <c r="B526" s="3"/>
      <c r="C526" s="216"/>
      <c r="D526" s="102"/>
      <c r="E526" s="102"/>
      <c r="F526" s="103"/>
      <c r="G526" s="131"/>
      <c r="H526" s="2"/>
      <c r="I526" s="107">
        <f>IF(F526="",SUMIF(Accounts!$A$10:$A$84,C526,Accounts!$D$10:$D$84),0)</f>
        <v>0</v>
      </c>
      <c r="J526" s="30">
        <f>IF(H526&lt;&gt;"",ROUND(H526*(1-F526-I526),2),IF(SETUP!$C$10&lt;&gt;"Y",0,IF(SUMIF(Accounts!A$10:A$84,C526,Accounts!Q$10:Q$84)=1,0,ROUND((D526-E526)*(1-F526-I526)/SETUP!$C$13,2))))</f>
        <v>0</v>
      </c>
      <c r="K526" s="14" t="str">
        <f>IF(SUM(C526:H526)=0,"",IF(T526=0,LOOKUP(C526,Accounts!$A$10:$A$84,Accounts!$B$10:$B$84),"Error!  Invalid Account Number"))</f>
        <v/>
      </c>
      <c r="L526" s="30">
        <f t="shared" si="50"/>
        <v>0</v>
      </c>
      <c r="M526" s="152">
        <f t="shared" si="53"/>
        <v>0</v>
      </c>
      <c r="N526" s="43"/>
      <c r="O526" s="92"/>
      <c r="P526" s="150"/>
      <c r="Q526" s="156">
        <f t="shared" si="55"/>
        <v>0</v>
      </c>
      <c r="R526" s="161">
        <f t="shared" si="52"/>
        <v>0</v>
      </c>
      <c r="S526" s="15">
        <f>SUMIF(Accounts!A$10:A$84,C526,Accounts!A$10:A$84)</f>
        <v>0</v>
      </c>
      <c r="T526" s="15">
        <f t="shared" si="54"/>
        <v>0</v>
      </c>
      <c r="U526" s="15">
        <f t="shared" si="51"/>
        <v>0</v>
      </c>
    </row>
    <row r="527" spans="1:21">
      <c r="A527" s="56"/>
      <c r="B527" s="3"/>
      <c r="C527" s="216"/>
      <c r="D527" s="102"/>
      <c r="E527" s="102"/>
      <c r="F527" s="103"/>
      <c r="G527" s="131"/>
      <c r="H527" s="2"/>
      <c r="I527" s="107">
        <f>IF(F527="",SUMIF(Accounts!$A$10:$A$84,C527,Accounts!$D$10:$D$84),0)</f>
        <v>0</v>
      </c>
      <c r="J527" s="30">
        <f>IF(H527&lt;&gt;"",ROUND(H527*(1-F527-I527),2),IF(SETUP!$C$10&lt;&gt;"Y",0,IF(SUMIF(Accounts!A$10:A$84,C527,Accounts!Q$10:Q$84)=1,0,ROUND((D527-E527)*(1-F527-I527)/SETUP!$C$13,2))))</f>
        <v>0</v>
      </c>
      <c r="K527" s="14" t="str">
        <f>IF(SUM(C527:H527)=0,"",IF(T527=0,LOOKUP(C527,Accounts!$A$10:$A$84,Accounts!$B$10:$B$84),"Error!  Invalid Account Number"))</f>
        <v/>
      </c>
      <c r="L527" s="30">
        <f t="shared" si="50"/>
        <v>0</v>
      </c>
      <c r="M527" s="152">
        <f t="shared" si="53"/>
        <v>0</v>
      </c>
      <c r="N527" s="43"/>
      <c r="O527" s="92"/>
      <c r="P527" s="150"/>
      <c r="Q527" s="156">
        <f t="shared" si="55"/>
        <v>0</v>
      </c>
      <c r="R527" s="161">
        <f t="shared" si="52"/>
        <v>0</v>
      </c>
      <c r="S527" s="15">
        <f>SUMIF(Accounts!A$10:A$84,C527,Accounts!A$10:A$84)</f>
        <v>0</v>
      </c>
      <c r="T527" s="15">
        <f t="shared" si="54"/>
        <v>0</v>
      </c>
      <c r="U527" s="15">
        <f t="shared" si="51"/>
        <v>0</v>
      </c>
    </row>
    <row r="528" spans="1:21">
      <c r="A528" s="56"/>
      <c r="B528" s="3"/>
      <c r="C528" s="216"/>
      <c r="D528" s="102"/>
      <c r="E528" s="102"/>
      <c r="F528" s="103"/>
      <c r="G528" s="131"/>
      <c r="H528" s="2"/>
      <c r="I528" s="107">
        <f>IF(F528="",SUMIF(Accounts!$A$10:$A$84,C528,Accounts!$D$10:$D$84),0)</f>
        <v>0</v>
      </c>
      <c r="J528" s="30">
        <f>IF(H528&lt;&gt;"",ROUND(H528*(1-F528-I528),2),IF(SETUP!$C$10&lt;&gt;"Y",0,IF(SUMIF(Accounts!A$10:A$84,C528,Accounts!Q$10:Q$84)=1,0,ROUND((D528-E528)*(1-F528-I528)/SETUP!$C$13,2))))</f>
        <v>0</v>
      </c>
      <c r="K528" s="14" t="str">
        <f>IF(SUM(C528:H528)=0,"",IF(T528=0,LOOKUP(C528,Accounts!$A$10:$A$84,Accounts!$B$10:$B$84),"Error!  Invalid Account Number"))</f>
        <v/>
      </c>
      <c r="L528" s="30">
        <f t="shared" si="50"/>
        <v>0</v>
      </c>
      <c r="M528" s="152">
        <f t="shared" si="53"/>
        <v>0</v>
      </c>
      <c r="N528" s="43"/>
      <c r="O528" s="92"/>
      <c r="P528" s="150"/>
      <c r="Q528" s="156">
        <f t="shared" si="55"/>
        <v>0</v>
      </c>
      <c r="R528" s="161">
        <f t="shared" si="52"/>
        <v>0</v>
      </c>
      <c r="S528" s="15">
        <f>SUMIF(Accounts!A$10:A$84,C528,Accounts!A$10:A$84)</f>
        <v>0</v>
      </c>
      <c r="T528" s="15">
        <f t="shared" si="54"/>
        <v>0</v>
      </c>
      <c r="U528" s="15">
        <f t="shared" si="51"/>
        <v>0</v>
      </c>
    </row>
    <row r="529" spans="1:21">
      <c r="A529" s="56"/>
      <c r="B529" s="3"/>
      <c r="C529" s="216"/>
      <c r="D529" s="102"/>
      <c r="E529" s="102"/>
      <c r="F529" s="103"/>
      <c r="G529" s="131"/>
      <c r="H529" s="2"/>
      <c r="I529" s="107">
        <f>IF(F529="",SUMIF(Accounts!$A$10:$A$84,C529,Accounts!$D$10:$D$84),0)</f>
        <v>0</v>
      </c>
      <c r="J529" s="30">
        <f>IF(H529&lt;&gt;"",ROUND(H529*(1-F529-I529),2),IF(SETUP!$C$10&lt;&gt;"Y",0,IF(SUMIF(Accounts!A$10:A$84,C529,Accounts!Q$10:Q$84)=1,0,ROUND((D529-E529)*(1-F529-I529)/SETUP!$C$13,2))))</f>
        <v>0</v>
      </c>
      <c r="K529" s="14" t="str">
        <f>IF(SUM(C529:H529)=0,"",IF(T529=0,LOOKUP(C529,Accounts!$A$10:$A$84,Accounts!$B$10:$B$84),"Error!  Invalid Account Number"))</f>
        <v/>
      </c>
      <c r="L529" s="30">
        <f t="shared" si="50"/>
        <v>0</v>
      </c>
      <c r="M529" s="152">
        <f t="shared" si="53"/>
        <v>0</v>
      </c>
      <c r="N529" s="43"/>
      <c r="O529" s="92"/>
      <c r="P529" s="150"/>
      <c r="Q529" s="156">
        <f t="shared" si="55"/>
        <v>0</v>
      </c>
      <c r="R529" s="161">
        <f t="shared" si="52"/>
        <v>0</v>
      </c>
      <c r="S529" s="15">
        <f>SUMIF(Accounts!A$10:A$84,C529,Accounts!A$10:A$84)</f>
        <v>0</v>
      </c>
      <c r="T529" s="15">
        <f t="shared" si="54"/>
        <v>0</v>
      </c>
      <c r="U529" s="15">
        <f t="shared" si="51"/>
        <v>0</v>
      </c>
    </row>
    <row r="530" spans="1:21">
      <c r="A530" s="56"/>
      <c r="B530" s="3"/>
      <c r="C530" s="216"/>
      <c r="D530" s="102"/>
      <c r="E530" s="102"/>
      <c r="F530" s="103"/>
      <c r="G530" s="131"/>
      <c r="H530" s="2"/>
      <c r="I530" s="107">
        <f>IF(F530="",SUMIF(Accounts!$A$10:$A$84,C530,Accounts!$D$10:$D$84),0)</f>
        <v>0</v>
      </c>
      <c r="J530" s="30">
        <f>IF(H530&lt;&gt;"",ROUND(H530*(1-F530-I530),2),IF(SETUP!$C$10&lt;&gt;"Y",0,IF(SUMIF(Accounts!A$10:A$84,C530,Accounts!Q$10:Q$84)=1,0,ROUND((D530-E530)*(1-F530-I530)/SETUP!$C$13,2))))</f>
        <v>0</v>
      </c>
      <c r="K530" s="14" t="str">
        <f>IF(SUM(C530:H530)=0,"",IF(T530=0,LOOKUP(C530,Accounts!$A$10:$A$84,Accounts!$B$10:$B$84),"Error!  Invalid Account Number"))</f>
        <v/>
      </c>
      <c r="L530" s="30">
        <f t="shared" si="50"/>
        <v>0</v>
      </c>
      <c r="M530" s="152">
        <f t="shared" si="53"/>
        <v>0</v>
      </c>
      <c r="N530" s="43"/>
      <c r="O530" s="92"/>
      <c r="P530" s="150"/>
      <c r="Q530" s="156">
        <f t="shared" si="55"/>
        <v>0</v>
      </c>
      <c r="R530" s="161">
        <f t="shared" si="52"/>
        <v>0</v>
      </c>
      <c r="S530" s="15">
        <f>SUMIF(Accounts!A$10:A$84,C530,Accounts!A$10:A$84)</f>
        <v>0</v>
      </c>
      <c r="T530" s="15">
        <f t="shared" si="54"/>
        <v>0</v>
      </c>
      <c r="U530" s="15">
        <f t="shared" si="51"/>
        <v>0</v>
      </c>
    </row>
    <row r="531" spans="1:21">
      <c r="A531" s="56"/>
      <c r="B531" s="3"/>
      <c r="C531" s="216"/>
      <c r="D531" s="102"/>
      <c r="E531" s="102"/>
      <c r="F531" s="103"/>
      <c r="G531" s="131"/>
      <c r="H531" s="2"/>
      <c r="I531" s="107">
        <f>IF(F531="",SUMIF(Accounts!$A$10:$A$84,C531,Accounts!$D$10:$D$84),0)</f>
        <v>0</v>
      </c>
      <c r="J531" s="30">
        <f>IF(H531&lt;&gt;"",ROUND(H531*(1-F531-I531),2),IF(SETUP!$C$10&lt;&gt;"Y",0,IF(SUMIF(Accounts!A$10:A$84,C531,Accounts!Q$10:Q$84)=1,0,ROUND((D531-E531)*(1-F531-I531)/SETUP!$C$13,2))))</f>
        <v>0</v>
      </c>
      <c r="K531" s="14" t="str">
        <f>IF(SUM(C531:H531)=0,"",IF(T531=0,LOOKUP(C531,Accounts!$A$10:$A$84,Accounts!$B$10:$B$84),"Error!  Invalid Account Number"))</f>
        <v/>
      </c>
      <c r="L531" s="30">
        <f t="shared" si="50"/>
        <v>0</v>
      </c>
      <c r="M531" s="152">
        <f t="shared" si="53"/>
        <v>0</v>
      </c>
      <c r="N531" s="43"/>
      <c r="O531" s="92"/>
      <c r="P531" s="150"/>
      <c r="Q531" s="156">
        <f t="shared" si="55"/>
        <v>0</v>
      </c>
      <c r="R531" s="161">
        <f t="shared" si="52"/>
        <v>0</v>
      </c>
      <c r="S531" s="15">
        <f>SUMIF(Accounts!A$10:A$84,C531,Accounts!A$10:A$84)</f>
        <v>0</v>
      </c>
      <c r="T531" s="15">
        <f t="shared" si="54"/>
        <v>0</v>
      </c>
      <c r="U531" s="15">
        <f t="shared" si="51"/>
        <v>0</v>
      </c>
    </row>
    <row r="532" spans="1:21">
      <c r="A532" s="56"/>
      <c r="B532" s="3"/>
      <c r="C532" s="216"/>
      <c r="D532" s="102"/>
      <c r="E532" s="102"/>
      <c r="F532" s="103"/>
      <c r="G532" s="131"/>
      <c r="H532" s="2"/>
      <c r="I532" s="107">
        <f>IF(F532="",SUMIF(Accounts!$A$10:$A$84,C532,Accounts!$D$10:$D$84),0)</f>
        <v>0</v>
      </c>
      <c r="J532" s="30">
        <f>IF(H532&lt;&gt;"",ROUND(H532*(1-F532-I532),2),IF(SETUP!$C$10&lt;&gt;"Y",0,IF(SUMIF(Accounts!A$10:A$84,C532,Accounts!Q$10:Q$84)=1,0,ROUND((D532-E532)*(1-F532-I532)/SETUP!$C$13,2))))</f>
        <v>0</v>
      </c>
      <c r="K532" s="14" t="str">
        <f>IF(SUM(C532:H532)=0,"",IF(T532=0,LOOKUP(C532,Accounts!$A$10:$A$84,Accounts!$B$10:$B$84),"Error!  Invalid Account Number"))</f>
        <v/>
      </c>
      <c r="L532" s="30">
        <f t="shared" si="50"/>
        <v>0</v>
      </c>
      <c r="M532" s="152">
        <f t="shared" si="53"/>
        <v>0</v>
      </c>
      <c r="N532" s="43"/>
      <c r="O532" s="92"/>
      <c r="P532" s="150"/>
      <c r="Q532" s="156">
        <f t="shared" si="55"/>
        <v>0</v>
      </c>
      <c r="R532" s="161">
        <f t="shared" si="52"/>
        <v>0</v>
      </c>
      <c r="S532" s="15">
        <f>SUMIF(Accounts!A$10:A$84,C532,Accounts!A$10:A$84)</f>
        <v>0</v>
      </c>
      <c r="T532" s="15">
        <f t="shared" si="54"/>
        <v>0</v>
      </c>
      <c r="U532" s="15">
        <f t="shared" si="51"/>
        <v>0</v>
      </c>
    </row>
    <row r="533" spans="1:21">
      <c r="A533" s="56"/>
      <c r="B533" s="3"/>
      <c r="C533" s="216"/>
      <c r="D533" s="102"/>
      <c r="E533" s="102"/>
      <c r="F533" s="103"/>
      <c r="G533" s="131"/>
      <c r="H533" s="2"/>
      <c r="I533" s="107">
        <f>IF(F533="",SUMIF(Accounts!$A$10:$A$84,C533,Accounts!$D$10:$D$84),0)</f>
        <v>0</v>
      </c>
      <c r="J533" s="30">
        <f>IF(H533&lt;&gt;"",ROUND(H533*(1-F533-I533),2),IF(SETUP!$C$10&lt;&gt;"Y",0,IF(SUMIF(Accounts!A$10:A$84,C533,Accounts!Q$10:Q$84)=1,0,ROUND((D533-E533)*(1-F533-I533)/SETUP!$C$13,2))))</f>
        <v>0</v>
      </c>
      <c r="K533" s="14" t="str">
        <f>IF(SUM(C533:H533)=0,"",IF(T533=0,LOOKUP(C533,Accounts!$A$10:$A$84,Accounts!$B$10:$B$84),"Error!  Invalid Account Number"))</f>
        <v/>
      </c>
      <c r="L533" s="30">
        <f t="shared" si="50"/>
        <v>0</v>
      </c>
      <c r="M533" s="152">
        <f t="shared" si="53"/>
        <v>0</v>
      </c>
      <c r="N533" s="43"/>
      <c r="O533" s="92"/>
      <c r="P533" s="150"/>
      <c r="Q533" s="156">
        <f t="shared" si="55"/>
        <v>0</v>
      </c>
      <c r="R533" s="161">
        <f t="shared" si="52"/>
        <v>0</v>
      </c>
      <c r="S533" s="15">
        <f>SUMIF(Accounts!A$10:A$84,C533,Accounts!A$10:A$84)</f>
        <v>0</v>
      </c>
      <c r="T533" s="15">
        <f t="shared" si="54"/>
        <v>0</v>
      </c>
      <c r="U533" s="15">
        <f t="shared" si="51"/>
        <v>0</v>
      </c>
    </row>
    <row r="534" spans="1:21">
      <c r="A534" s="56"/>
      <c r="B534" s="3"/>
      <c r="C534" s="216"/>
      <c r="D534" s="102"/>
      <c r="E534" s="102"/>
      <c r="F534" s="103"/>
      <c r="G534" s="131"/>
      <c r="H534" s="2"/>
      <c r="I534" s="107">
        <f>IF(F534="",SUMIF(Accounts!$A$10:$A$84,C534,Accounts!$D$10:$D$84),0)</f>
        <v>0</v>
      </c>
      <c r="J534" s="30">
        <f>IF(H534&lt;&gt;"",ROUND(H534*(1-F534-I534),2),IF(SETUP!$C$10&lt;&gt;"Y",0,IF(SUMIF(Accounts!A$10:A$84,C534,Accounts!Q$10:Q$84)=1,0,ROUND((D534-E534)*(1-F534-I534)/SETUP!$C$13,2))))</f>
        <v>0</v>
      </c>
      <c r="K534" s="14" t="str">
        <f>IF(SUM(C534:H534)=0,"",IF(T534=0,LOOKUP(C534,Accounts!$A$10:$A$84,Accounts!$B$10:$B$84),"Error!  Invalid Account Number"))</f>
        <v/>
      </c>
      <c r="L534" s="30">
        <f t="shared" si="50"/>
        <v>0</v>
      </c>
      <c r="M534" s="152">
        <f t="shared" si="53"/>
        <v>0</v>
      </c>
      <c r="N534" s="43"/>
      <c r="O534" s="92"/>
      <c r="P534" s="150"/>
      <c r="Q534" s="156">
        <f t="shared" si="55"/>
        <v>0</v>
      </c>
      <c r="R534" s="161">
        <f t="shared" si="52"/>
        <v>0</v>
      </c>
      <c r="S534" s="15">
        <f>SUMIF(Accounts!A$10:A$84,C534,Accounts!A$10:A$84)</f>
        <v>0</v>
      </c>
      <c r="T534" s="15">
        <f t="shared" si="54"/>
        <v>0</v>
      </c>
      <c r="U534" s="15">
        <f t="shared" si="51"/>
        <v>0</v>
      </c>
    </row>
    <row r="535" spans="1:21">
      <c r="A535" s="56"/>
      <c r="B535" s="3"/>
      <c r="C535" s="216"/>
      <c r="D535" s="102"/>
      <c r="E535" s="102"/>
      <c r="F535" s="103"/>
      <c r="G535" s="131"/>
      <c r="H535" s="2"/>
      <c r="I535" s="107">
        <f>IF(F535="",SUMIF(Accounts!$A$10:$A$84,C535,Accounts!$D$10:$D$84),0)</f>
        <v>0</v>
      </c>
      <c r="J535" s="30">
        <f>IF(H535&lt;&gt;"",ROUND(H535*(1-F535-I535),2),IF(SETUP!$C$10&lt;&gt;"Y",0,IF(SUMIF(Accounts!A$10:A$84,C535,Accounts!Q$10:Q$84)=1,0,ROUND((D535-E535)*(1-F535-I535)/SETUP!$C$13,2))))</f>
        <v>0</v>
      </c>
      <c r="K535" s="14" t="str">
        <f>IF(SUM(C535:H535)=0,"",IF(T535=0,LOOKUP(C535,Accounts!$A$10:$A$84,Accounts!$B$10:$B$84),"Error!  Invalid Account Number"))</f>
        <v/>
      </c>
      <c r="L535" s="30">
        <f t="shared" si="50"/>
        <v>0</v>
      </c>
      <c r="M535" s="152">
        <f t="shared" si="53"/>
        <v>0</v>
      </c>
      <c r="N535" s="43"/>
      <c r="O535" s="92"/>
      <c r="P535" s="150"/>
      <c r="Q535" s="156">
        <f t="shared" si="55"/>
        <v>0</v>
      </c>
      <c r="R535" s="161">
        <f t="shared" si="52"/>
        <v>0</v>
      </c>
      <c r="S535" s="15">
        <f>SUMIF(Accounts!A$10:A$84,C535,Accounts!A$10:A$84)</f>
        <v>0</v>
      </c>
      <c r="T535" s="15">
        <f t="shared" si="54"/>
        <v>0</v>
      </c>
      <c r="U535" s="15">
        <f t="shared" si="51"/>
        <v>0</v>
      </c>
    </row>
    <row r="536" spans="1:21">
      <c r="A536" s="56"/>
      <c r="B536" s="3"/>
      <c r="C536" s="216"/>
      <c r="D536" s="102"/>
      <c r="E536" s="102"/>
      <c r="F536" s="103"/>
      <c r="G536" s="131"/>
      <c r="H536" s="2"/>
      <c r="I536" s="107">
        <f>IF(F536="",SUMIF(Accounts!$A$10:$A$84,C536,Accounts!$D$10:$D$84),0)</f>
        <v>0</v>
      </c>
      <c r="J536" s="30">
        <f>IF(H536&lt;&gt;"",ROUND(H536*(1-F536-I536),2),IF(SETUP!$C$10&lt;&gt;"Y",0,IF(SUMIF(Accounts!A$10:A$84,C536,Accounts!Q$10:Q$84)=1,0,ROUND((D536-E536)*(1-F536-I536)/SETUP!$C$13,2))))</f>
        <v>0</v>
      </c>
      <c r="K536" s="14" t="str">
        <f>IF(SUM(C536:H536)=0,"",IF(T536=0,LOOKUP(C536,Accounts!$A$10:$A$84,Accounts!$B$10:$B$84),"Error!  Invalid Account Number"))</f>
        <v/>
      </c>
      <c r="L536" s="30">
        <f t="shared" si="50"/>
        <v>0</v>
      </c>
      <c r="M536" s="152">
        <f t="shared" si="53"/>
        <v>0</v>
      </c>
      <c r="N536" s="43"/>
      <c r="O536" s="92"/>
      <c r="P536" s="150"/>
      <c r="Q536" s="156">
        <f t="shared" si="55"/>
        <v>0</v>
      </c>
      <c r="R536" s="161">
        <f t="shared" si="52"/>
        <v>0</v>
      </c>
      <c r="S536" s="15">
        <f>SUMIF(Accounts!A$10:A$84,C536,Accounts!A$10:A$84)</f>
        <v>0</v>
      </c>
      <c r="T536" s="15">
        <f t="shared" si="54"/>
        <v>0</v>
      </c>
      <c r="U536" s="15">
        <f t="shared" si="51"/>
        <v>0</v>
      </c>
    </row>
    <row r="537" spans="1:21">
      <c r="A537" s="56"/>
      <c r="B537" s="3"/>
      <c r="C537" s="216"/>
      <c r="D537" s="102"/>
      <c r="E537" s="102"/>
      <c r="F537" s="103"/>
      <c r="G537" s="131"/>
      <c r="H537" s="2"/>
      <c r="I537" s="107">
        <f>IF(F537="",SUMIF(Accounts!$A$10:$A$84,C537,Accounts!$D$10:$D$84),0)</f>
        <v>0</v>
      </c>
      <c r="J537" s="30">
        <f>IF(H537&lt;&gt;"",ROUND(H537*(1-F537-I537),2),IF(SETUP!$C$10&lt;&gt;"Y",0,IF(SUMIF(Accounts!A$10:A$84,C537,Accounts!Q$10:Q$84)=1,0,ROUND((D537-E537)*(1-F537-I537)/SETUP!$C$13,2))))</f>
        <v>0</v>
      </c>
      <c r="K537" s="14" t="str">
        <f>IF(SUM(C537:H537)=0,"",IF(T537=0,LOOKUP(C537,Accounts!$A$10:$A$84,Accounts!$B$10:$B$84),"Error!  Invalid Account Number"))</f>
        <v/>
      </c>
      <c r="L537" s="30">
        <f t="shared" si="50"/>
        <v>0</v>
      </c>
      <c r="M537" s="152">
        <f t="shared" si="53"/>
        <v>0</v>
      </c>
      <c r="N537" s="43"/>
      <c r="O537" s="92"/>
      <c r="P537" s="150"/>
      <c r="Q537" s="156">
        <f t="shared" si="55"/>
        <v>0</v>
      </c>
      <c r="R537" s="161">
        <f t="shared" si="52"/>
        <v>0</v>
      </c>
      <c r="S537" s="15">
        <f>SUMIF(Accounts!A$10:A$84,C537,Accounts!A$10:A$84)</f>
        <v>0</v>
      </c>
      <c r="T537" s="15">
        <f t="shared" si="54"/>
        <v>0</v>
      </c>
      <c r="U537" s="15">
        <f t="shared" si="51"/>
        <v>0</v>
      </c>
    </row>
    <row r="538" spans="1:21">
      <c r="A538" s="56"/>
      <c r="B538" s="3"/>
      <c r="C538" s="216"/>
      <c r="D538" s="102"/>
      <c r="E538" s="102"/>
      <c r="F538" s="103"/>
      <c r="G538" s="131"/>
      <c r="H538" s="2"/>
      <c r="I538" s="107">
        <f>IF(F538="",SUMIF(Accounts!$A$10:$A$84,C538,Accounts!$D$10:$D$84),0)</f>
        <v>0</v>
      </c>
      <c r="J538" s="30">
        <f>IF(H538&lt;&gt;"",ROUND(H538*(1-F538-I538),2),IF(SETUP!$C$10&lt;&gt;"Y",0,IF(SUMIF(Accounts!A$10:A$84,C538,Accounts!Q$10:Q$84)=1,0,ROUND((D538-E538)*(1-F538-I538)/SETUP!$C$13,2))))</f>
        <v>0</v>
      </c>
      <c r="K538" s="14" t="str">
        <f>IF(SUM(C538:H538)=0,"",IF(T538=0,LOOKUP(C538,Accounts!$A$10:$A$84,Accounts!$B$10:$B$84),"Error!  Invalid Account Number"))</f>
        <v/>
      </c>
      <c r="L538" s="30">
        <f t="shared" si="50"/>
        <v>0</v>
      </c>
      <c r="M538" s="152">
        <f t="shared" si="53"/>
        <v>0</v>
      </c>
      <c r="N538" s="43"/>
      <c r="O538" s="92"/>
      <c r="P538" s="150"/>
      <c r="Q538" s="156">
        <f t="shared" si="55"/>
        <v>0</v>
      </c>
      <c r="R538" s="161">
        <f t="shared" si="52"/>
        <v>0</v>
      </c>
      <c r="S538" s="15">
        <f>SUMIF(Accounts!A$10:A$84,C538,Accounts!A$10:A$84)</f>
        <v>0</v>
      </c>
      <c r="T538" s="15">
        <f t="shared" si="54"/>
        <v>0</v>
      </c>
      <c r="U538" s="15">
        <f t="shared" si="51"/>
        <v>0</v>
      </c>
    </row>
    <row r="539" spans="1:21">
      <c r="A539" s="56"/>
      <c r="B539" s="3"/>
      <c r="C539" s="216"/>
      <c r="D539" s="102"/>
      <c r="E539" s="102"/>
      <c r="F539" s="103"/>
      <c r="G539" s="131"/>
      <c r="H539" s="2"/>
      <c r="I539" s="107">
        <f>IF(F539="",SUMIF(Accounts!$A$10:$A$84,C539,Accounts!$D$10:$D$84),0)</f>
        <v>0</v>
      </c>
      <c r="J539" s="30">
        <f>IF(H539&lt;&gt;"",ROUND(H539*(1-F539-I539),2),IF(SETUP!$C$10&lt;&gt;"Y",0,IF(SUMIF(Accounts!A$10:A$84,C539,Accounts!Q$10:Q$84)=1,0,ROUND((D539-E539)*(1-F539-I539)/SETUP!$C$13,2))))</f>
        <v>0</v>
      </c>
      <c r="K539" s="14" t="str">
        <f>IF(SUM(C539:H539)=0,"",IF(T539=0,LOOKUP(C539,Accounts!$A$10:$A$84,Accounts!$B$10:$B$84),"Error!  Invalid Account Number"))</f>
        <v/>
      </c>
      <c r="L539" s="30">
        <f t="shared" si="50"/>
        <v>0</v>
      </c>
      <c r="M539" s="152">
        <f t="shared" si="53"/>
        <v>0</v>
      </c>
      <c r="N539" s="43"/>
      <c r="O539" s="92"/>
      <c r="P539" s="150"/>
      <c r="Q539" s="156">
        <f t="shared" si="55"/>
        <v>0</v>
      </c>
      <c r="R539" s="161">
        <f t="shared" si="52"/>
        <v>0</v>
      </c>
      <c r="S539" s="15">
        <f>SUMIF(Accounts!A$10:A$84,C539,Accounts!A$10:A$84)</f>
        <v>0</v>
      </c>
      <c r="T539" s="15">
        <f t="shared" si="54"/>
        <v>0</v>
      </c>
      <c r="U539" s="15">
        <f t="shared" si="51"/>
        <v>0</v>
      </c>
    </row>
    <row r="540" spans="1:21">
      <c r="A540" s="56"/>
      <c r="B540" s="3"/>
      <c r="C540" s="216"/>
      <c r="D540" s="102"/>
      <c r="E540" s="102"/>
      <c r="F540" s="103"/>
      <c r="G540" s="131"/>
      <c r="H540" s="2"/>
      <c r="I540" s="107">
        <f>IF(F540="",SUMIF(Accounts!$A$10:$A$84,C540,Accounts!$D$10:$D$84),0)</f>
        <v>0</v>
      </c>
      <c r="J540" s="30">
        <f>IF(H540&lt;&gt;"",ROUND(H540*(1-F540-I540),2),IF(SETUP!$C$10&lt;&gt;"Y",0,IF(SUMIF(Accounts!A$10:A$84,C540,Accounts!Q$10:Q$84)=1,0,ROUND((D540-E540)*(1-F540-I540)/SETUP!$C$13,2))))</f>
        <v>0</v>
      </c>
      <c r="K540" s="14" t="str">
        <f>IF(SUM(C540:H540)=0,"",IF(T540=0,LOOKUP(C540,Accounts!$A$10:$A$84,Accounts!$B$10:$B$84),"Error!  Invalid Account Number"))</f>
        <v/>
      </c>
      <c r="L540" s="30">
        <f t="shared" si="50"/>
        <v>0</v>
      </c>
      <c r="M540" s="152">
        <f t="shared" si="53"/>
        <v>0</v>
      </c>
      <c r="N540" s="43"/>
      <c r="O540" s="92"/>
      <c r="P540" s="150"/>
      <c r="Q540" s="156">
        <f t="shared" si="55"/>
        <v>0</v>
      </c>
      <c r="R540" s="161">
        <f t="shared" si="52"/>
        <v>0</v>
      </c>
      <c r="S540" s="15">
        <f>SUMIF(Accounts!A$10:A$84,C540,Accounts!A$10:A$84)</f>
        <v>0</v>
      </c>
      <c r="T540" s="15">
        <f t="shared" si="54"/>
        <v>0</v>
      </c>
      <c r="U540" s="15">
        <f t="shared" si="51"/>
        <v>0</v>
      </c>
    </row>
    <row r="541" spans="1:21">
      <c r="A541" s="56"/>
      <c r="B541" s="3"/>
      <c r="C541" s="216"/>
      <c r="D541" s="102"/>
      <c r="E541" s="102"/>
      <c r="F541" s="103"/>
      <c r="G541" s="131"/>
      <c r="H541" s="2"/>
      <c r="I541" s="107">
        <f>IF(F541="",SUMIF(Accounts!$A$10:$A$84,C541,Accounts!$D$10:$D$84),0)</f>
        <v>0</v>
      </c>
      <c r="J541" s="30">
        <f>IF(H541&lt;&gt;"",ROUND(H541*(1-F541-I541),2),IF(SETUP!$C$10&lt;&gt;"Y",0,IF(SUMIF(Accounts!A$10:A$84,C541,Accounts!Q$10:Q$84)=1,0,ROUND((D541-E541)*(1-F541-I541)/SETUP!$C$13,2))))</f>
        <v>0</v>
      </c>
      <c r="K541" s="14" t="str">
        <f>IF(SUM(C541:H541)=0,"",IF(T541=0,LOOKUP(C541,Accounts!$A$10:$A$84,Accounts!$B$10:$B$84),"Error!  Invalid Account Number"))</f>
        <v/>
      </c>
      <c r="L541" s="30">
        <f t="shared" si="50"/>
        <v>0</v>
      </c>
      <c r="M541" s="152">
        <f t="shared" si="53"/>
        <v>0</v>
      </c>
      <c r="N541" s="43"/>
      <c r="O541" s="92"/>
      <c r="P541" s="150"/>
      <c r="Q541" s="156">
        <f t="shared" si="55"/>
        <v>0</v>
      </c>
      <c r="R541" s="161">
        <f t="shared" si="52"/>
        <v>0</v>
      </c>
      <c r="S541" s="15">
        <f>SUMIF(Accounts!A$10:A$84,C541,Accounts!A$10:A$84)</f>
        <v>0</v>
      </c>
      <c r="T541" s="15">
        <f t="shared" si="54"/>
        <v>0</v>
      </c>
      <c r="U541" s="15">
        <f t="shared" si="51"/>
        <v>0</v>
      </c>
    </row>
    <row r="542" spans="1:21">
      <c r="A542" s="56"/>
      <c r="B542" s="3"/>
      <c r="C542" s="216"/>
      <c r="D542" s="102"/>
      <c r="E542" s="102"/>
      <c r="F542" s="103"/>
      <c r="G542" s="131"/>
      <c r="H542" s="2"/>
      <c r="I542" s="107">
        <f>IF(F542="",SUMIF(Accounts!$A$10:$A$84,C542,Accounts!$D$10:$D$84),0)</f>
        <v>0</v>
      </c>
      <c r="J542" s="30">
        <f>IF(H542&lt;&gt;"",ROUND(H542*(1-F542-I542),2),IF(SETUP!$C$10&lt;&gt;"Y",0,IF(SUMIF(Accounts!A$10:A$84,C542,Accounts!Q$10:Q$84)=1,0,ROUND((D542-E542)*(1-F542-I542)/SETUP!$C$13,2))))</f>
        <v>0</v>
      </c>
      <c r="K542" s="14" t="str">
        <f>IF(SUM(C542:H542)=0,"",IF(T542=0,LOOKUP(C542,Accounts!$A$10:$A$84,Accounts!$B$10:$B$84),"Error!  Invalid Account Number"))</f>
        <v/>
      </c>
      <c r="L542" s="30">
        <f t="shared" si="50"/>
        <v>0</v>
      </c>
      <c r="M542" s="152">
        <f t="shared" si="53"/>
        <v>0</v>
      </c>
      <c r="N542" s="43"/>
      <c r="O542" s="92"/>
      <c r="P542" s="150"/>
      <c r="Q542" s="156">
        <f t="shared" si="55"/>
        <v>0</v>
      </c>
      <c r="R542" s="161">
        <f t="shared" si="52"/>
        <v>0</v>
      </c>
      <c r="S542" s="15">
        <f>SUMIF(Accounts!A$10:A$84,C542,Accounts!A$10:A$84)</f>
        <v>0</v>
      </c>
      <c r="T542" s="15">
        <f t="shared" si="54"/>
        <v>0</v>
      </c>
      <c r="U542" s="15">
        <f t="shared" si="51"/>
        <v>0</v>
      </c>
    </row>
    <row r="543" spans="1:21">
      <c r="A543" s="56"/>
      <c r="B543" s="3"/>
      <c r="C543" s="216"/>
      <c r="D543" s="102"/>
      <c r="E543" s="102"/>
      <c r="F543" s="103"/>
      <c r="G543" s="131"/>
      <c r="H543" s="2"/>
      <c r="I543" s="107">
        <f>IF(F543="",SUMIF(Accounts!$A$10:$A$84,C543,Accounts!$D$10:$D$84),0)</f>
        <v>0</v>
      </c>
      <c r="J543" s="30">
        <f>IF(H543&lt;&gt;"",ROUND(H543*(1-F543-I543),2),IF(SETUP!$C$10&lt;&gt;"Y",0,IF(SUMIF(Accounts!A$10:A$84,C543,Accounts!Q$10:Q$84)=1,0,ROUND((D543-E543)*(1-F543-I543)/SETUP!$C$13,2))))</f>
        <v>0</v>
      </c>
      <c r="K543" s="14" t="str">
        <f>IF(SUM(C543:H543)=0,"",IF(T543=0,LOOKUP(C543,Accounts!$A$10:$A$84,Accounts!$B$10:$B$84),"Error!  Invalid Account Number"))</f>
        <v/>
      </c>
      <c r="L543" s="30">
        <f t="shared" si="50"/>
        <v>0</v>
      </c>
      <c r="M543" s="152">
        <f t="shared" si="53"/>
        <v>0</v>
      </c>
      <c r="N543" s="43"/>
      <c r="O543" s="92"/>
      <c r="P543" s="150"/>
      <c r="Q543" s="156">
        <f t="shared" si="55"/>
        <v>0</v>
      </c>
      <c r="R543" s="161">
        <f t="shared" si="52"/>
        <v>0</v>
      </c>
      <c r="S543" s="15">
        <f>SUMIF(Accounts!A$10:A$84,C543,Accounts!A$10:A$84)</f>
        <v>0</v>
      </c>
      <c r="T543" s="15">
        <f t="shared" si="54"/>
        <v>0</v>
      </c>
      <c r="U543" s="15">
        <f t="shared" si="51"/>
        <v>0</v>
      </c>
    </row>
    <row r="544" spans="1:21">
      <c r="A544" s="56"/>
      <c r="B544" s="3"/>
      <c r="C544" s="216"/>
      <c r="D544" s="102"/>
      <c r="E544" s="102"/>
      <c r="F544" s="103"/>
      <c r="G544" s="131"/>
      <c r="H544" s="2"/>
      <c r="I544" s="107">
        <f>IF(F544="",SUMIF(Accounts!$A$10:$A$84,C544,Accounts!$D$10:$D$84),0)</f>
        <v>0</v>
      </c>
      <c r="J544" s="30">
        <f>IF(H544&lt;&gt;"",ROUND(H544*(1-F544-I544),2),IF(SETUP!$C$10&lt;&gt;"Y",0,IF(SUMIF(Accounts!A$10:A$84,C544,Accounts!Q$10:Q$84)=1,0,ROUND((D544-E544)*(1-F544-I544)/SETUP!$C$13,2))))</f>
        <v>0</v>
      </c>
      <c r="K544" s="14" t="str">
        <f>IF(SUM(C544:H544)=0,"",IF(T544=0,LOOKUP(C544,Accounts!$A$10:$A$84,Accounts!$B$10:$B$84),"Error!  Invalid Account Number"))</f>
        <v/>
      </c>
      <c r="L544" s="30">
        <f t="shared" si="50"/>
        <v>0</v>
      </c>
      <c r="M544" s="152">
        <f t="shared" si="53"/>
        <v>0</v>
      </c>
      <c r="N544" s="43"/>
      <c r="O544" s="92"/>
      <c r="P544" s="150"/>
      <c r="Q544" s="156">
        <f t="shared" si="55"/>
        <v>0</v>
      </c>
      <c r="R544" s="161">
        <f t="shared" si="52"/>
        <v>0</v>
      </c>
      <c r="S544" s="15">
        <f>SUMIF(Accounts!A$10:A$84,C544,Accounts!A$10:A$84)</f>
        <v>0</v>
      </c>
      <c r="T544" s="15">
        <f t="shared" si="54"/>
        <v>0</v>
      </c>
      <c r="U544" s="15">
        <f t="shared" si="51"/>
        <v>0</v>
      </c>
    </row>
    <row r="545" spans="1:21">
      <c r="A545" s="56"/>
      <c r="B545" s="3"/>
      <c r="C545" s="216"/>
      <c r="D545" s="102"/>
      <c r="E545" s="102"/>
      <c r="F545" s="103"/>
      <c r="G545" s="131"/>
      <c r="H545" s="2"/>
      <c r="I545" s="107">
        <f>IF(F545="",SUMIF(Accounts!$A$10:$A$84,C545,Accounts!$D$10:$D$84),0)</f>
        <v>0</v>
      </c>
      <c r="J545" s="30">
        <f>IF(H545&lt;&gt;"",ROUND(H545*(1-F545-I545),2),IF(SETUP!$C$10&lt;&gt;"Y",0,IF(SUMIF(Accounts!A$10:A$84,C545,Accounts!Q$10:Q$84)=1,0,ROUND((D545-E545)*(1-F545-I545)/SETUP!$C$13,2))))</f>
        <v>0</v>
      </c>
      <c r="K545" s="14" t="str">
        <f>IF(SUM(C545:H545)=0,"",IF(T545=0,LOOKUP(C545,Accounts!$A$10:$A$84,Accounts!$B$10:$B$84),"Error!  Invalid Account Number"))</f>
        <v/>
      </c>
      <c r="L545" s="30">
        <f t="shared" si="50"/>
        <v>0</v>
      </c>
      <c r="M545" s="152">
        <f t="shared" si="53"/>
        <v>0</v>
      </c>
      <c r="N545" s="43"/>
      <c r="O545" s="92"/>
      <c r="P545" s="150"/>
      <c r="Q545" s="156">
        <f t="shared" si="55"/>
        <v>0</v>
      </c>
      <c r="R545" s="161">
        <f t="shared" si="52"/>
        <v>0</v>
      </c>
      <c r="S545" s="15">
        <f>SUMIF(Accounts!A$10:A$84,C545,Accounts!A$10:A$84)</f>
        <v>0</v>
      </c>
      <c r="T545" s="15">
        <f t="shared" si="54"/>
        <v>0</v>
      </c>
      <c r="U545" s="15">
        <f t="shared" si="51"/>
        <v>0</v>
      </c>
    </row>
    <row r="546" spans="1:21">
      <c r="A546" s="56"/>
      <c r="B546" s="3"/>
      <c r="C546" s="216"/>
      <c r="D546" s="102"/>
      <c r="E546" s="102"/>
      <c r="F546" s="103"/>
      <c r="G546" s="131"/>
      <c r="H546" s="2"/>
      <c r="I546" s="107">
        <f>IF(F546="",SUMIF(Accounts!$A$10:$A$84,C546,Accounts!$D$10:$D$84),0)</f>
        <v>0</v>
      </c>
      <c r="J546" s="30">
        <f>IF(H546&lt;&gt;"",ROUND(H546*(1-F546-I546),2),IF(SETUP!$C$10&lt;&gt;"Y",0,IF(SUMIF(Accounts!A$10:A$84,C546,Accounts!Q$10:Q$84)=1,0,ROUND((D546-E546)*(1-F546-I546)/SETUP!$C$13,2))))</f>
        <v>0</v>
      </c>
      <c r="K546" s="14" t="str">
        <f>IF(SUM(C546:H546)=0,"",IF(T546=0,LOOKUP(C546,Accounts!$A$10:$A$84,Accounts!$B$10:$B$84),"Error!  Invalid Account Number"))</f>
        <v/>
      </c>
      <c r="L546" s="30">
        <f t="shared" si="50"/>
        <v>0</v>
      </c>
      <c r="M546" s="152">
        <f t="shared" si="53"/>
        <v>0</v>
      </c>
      <c r="N546" s="43"/>
      <c r="O546" s="92"/>
      <c r="P546" s="150"/>
      <c r="Q546" s="156">
        <f t="shared" si="55"/>
        <v>0</v>
      </c>
      <c r="R546" s="161">
        <f t="shared" si="52"/>
        <v>0</v>
      </c>
      <c r="S546" s="15">
        <f>SUMIF(Accounts!A$10:A$84,C546,Accounts!A$10:A$84)</f>
        <v>0</v>
      </c>
      <c r="T546" s="15">
        <f t="shared" si="54"/>
        <v>0</v>
      </c>
      <c r="U546" s="15">
        <f t="shared" si="51"/>
        <v>0</v>
      </c>
    </row>
    <row r="547" spans="1:21">
      <c r="A547" s="56"/>
      <c r="B547" s="3"/>
      <c r="C547" s="216"/>
      <c r="D547" s="102"/>
      <c r="E547" s="102"/>
      <c r="F547" s="103"/>
      <c r="G547" s="131"/>
      <c r="H547" s="2"/>
      <c r="I547" s="107">
        <f>IF(F547="",SUMIF(Accounts!$A$10:$A$84,C547,Accounts!$D$10:$D$84),0)</f>
        <v>0</v>
      </c>
      <c r="J547" s="30">
        <f>IF(H547&lt;&gt;"",ROUND(H547*(1-F547-I547),2),IF(SETUP!$C$10&lt;&gt;"Y",0,IF(SUMIF(Accounts!A$10:A$84,C547,Accounts!Q$10:Q$84)=1,0,ROUND((D547-E547)*(1-F547-I547)/SETUP!$C$13,2))))</f>
        <v>0</v>
      </c>
      <c r="K547" s="14" t="str">
        <f>IF(SUM(C547:H547)=0,"",IF(T547=0,LOOKUP(C547,Accounts!$A$10:$A$84,Accounts!$B$10:$B$84),"Error!  Invalid Account Number"))</f>
        <v/>
      </c>
      <c r="L547" s="30">
        <f t="shared" si="50"/>
        <v>0</v>
      </c>
      <c r="M547" s="152">
        <f t="shared" si="53"/>
        <v>0</v>
      </c>
      <c r="N547" s="43"/>
      <c r="O547" s="92"/>
      <c r="P547" s="150"/>
      <c r="Q547" s="156">
        <f t="shared" si="55"/>
        <v>0</v>
      </c>
      <c r="R547" s="161">
        <f t="shared" si="52"/>
        <v>0</v>
      </c>
      <c r="S547" s="15">
        <f>SUMIF(Accounts!A$10:A$84,C547,Accounts!A$10:A$84)</f>
        <v>0</v>
      </c>
      <c r="T547" s="15">
        <f t="shared" si="54"/>
        <v>0</v>
      </c>
      <c r="U547" s="15">
        <f t="shared" si="51"/>
        <v>0</v>
      </c>
    </row>
    <row r="548" spans="1:21">
      <c r="A548" s="56"/>
      <c r="B548" s="3"/>
      <c r="C548" s="216"/>
      <c r="D548" s="102"/>
      <c r="E548" s="102"/>
      <c r="F548" s="103"/>
      <c r="G548" s="131"/>
      <c r="H548" s="2"/>
      <c r="I548" s="107">
        <f>IF(F548="",SUMIF(Accounts!$A$10:$A$84,C548,Accounts!$D$10:$D$84),0)</f>
        <v>0</v>
      </c>
      <c r="J548" s="30">
        <f>IF(H548&lt;&gt;"",ROUND(H548*(1-F548-I548),2),IF(SETUP!$C$10&lt;&gt;"Y",0,IF(SUMIF(Accounts!A$10:A$84,C548,Accounts!Q$10:Q$84)=1,0,ROUND((D548-E548)*(1-F548-I548)/SETUP!$C$13,2))))</f>
        <v>0</v>
      </c>
      <c r="K548" s="14" t="str">
        <f>IF(SUM(C548:H548)=0,"",IF(T548=0,LOOKUP(C548,Accounts!$A$10:$A$84,Accounts!$B$10:$B$84),"Error!  Invalid Account Number"))</f>
        <v/>
      </c>
      <c r="L548" s="30">
        <f t="shared" si="50"/>
        <v>0</v>
      </c>
      <c r="M548" s="152">
        <f t="shared" si="53"/>
        <v>0</v>
      </c>
      <c r="N548" s="43"/>
      <c r="O548" s="92"/>
      <c r="P548" s="150"/>
      <c r="Q548" s="156">
        <f t="shared" si="55"/>
        <v>0</v>
      </c>
      <c r="R548" s="161">
        <f t="shared" si="52"/>
        <v>0</v>
      </c>
      <c r="S548" s="15">
        <f>SUMIF(Accounts!A$10:A$84,C548,Accounts!A$10:A$84)</f>
        <v>0</v>
      </c>
      <c r="T548" s="15">
        <f t="shared" si="54"/>
        <v>0</v>
      </c>
      <c r="U548" s="15">
        <f t="shared" si="51"/>
        <v>0</v>
      </c>
    </row>
    <row r="549" spans="1:21">
      <c r="A549" s="56"/>
      <c r="B549" s="3"/>
      <c r="C549" s="216"/>
      <c r="D549" s="102"/>
      <c r="E549" s="102"/>
      <c r="F549" s="103"/>
      <c r="G549" s="131"/>
      <c r="H549" s="2"/>
      <c r="I549" s="107">
        <f>IF(F549="",SUMIF(Accounts!$A$10:$A$84,C549,Accounts!$D$10:$D$84),0)</f>
        <v>0</v>
      </c>
      <c r="J549" s="30">
        <f>IF(H549&lt;&gt;"",ROUND(H549*(1-F549-I549),2),IF(SETUP!$C$10&lt;&gt;"Y",0,IF(SUMIF(Accounts!A$10:A$84,C549,Accounts!Q$10:Q$84)=1,0,ROUND((D549-E549)*(1-F549-I549)/SETUP!$C$13,2))))</f>
        <v>0</v>
      </c>
      <c r="K549" s="14" t="str">
        <f>IF(SUM(C549:H549)=0,"",IF(T549=0,LOOKUP(C549,Accounts!$A$10:$A$84,Accounts!$B$10:$B$84),"Error!  Invalid Account Number"))</f>
        <v/>
      </c>
      <c r="L549" s="30">
        <f t="shared" si="50"/>
        <v>0</v>
      </c>
      <c r="M549" s="152">
        <f t="shared" si="53"/>
        <v>0</v>
      </c>
      <c r="N549" s="43"/>
      <c r="O549" s="92"/>
      <c r="P549" s="150"/>
      <c r="Q549" s="156">
        <f t="shared" si="55"/>
        <v>0</v>
      </c>
      <c r="R549" s="161">
        <f t="shared" si="52"/>
        <v>0</v>
      </c>
      <c r="S549" s="15">
        <f>SUMIF(Accounts!A$10:A$84,C549,Accounts!A$10:A$84)</f>
        <v>0</v>
      </c>
      <c r="T549" s="15">
        <f t="shared" si="54"/>
        <v>0</v>
      </c>
      <c r="U549" s="15">
        <f t="shared" si="51"/>
        <v>0</v>
      </c>
    </row>
    <row r="550" spans="1:21">
      <c r="A550" s="56"/>
      <c r="B550" s="3"/>
      <c r="C550" s="216"/>
      <c r="D550" s="102"/>
      <c r="E550" s="102"/>
      <c r="F550" s="103"/>
      <c r="G550" s="131"/>
      <c r="H550" s="2"/>
      <c r="I550" s="107">
        <f>IF(F550="",SUMIF(Accounts!$A$10:$A$84,C550,Accounts!$D$10:$D$84),0)</f>
        <v>0</v>
      </c>
      <c r="J550" s="30">
        <f>IF(H550&lt;&gt;"",ROUND(H550*(1-F550-I550),2),IF(SETUP!$C$10&lt;&gt;"Y",0,IF(SUMIF(Accounts!A$10:A$84,C550,Accounts!Q$10:Q$84)=1,0,ROUND((D550-E550)*(1-F550-I550)/SETUP!$C$13,2))))</f>
        <v>0</v>
      </c>
      <c r="K550" s="14" t="str">
        <f>IF(SUM(C550:H550)=0,"",IF(T550=0,LOOKUP(C550,Accounts!$A$10:$A$84,Accounts!$B$10:$B$84),"Error!  Invalid Account Number"))</f>
        <v/>
      </c>
      <c r="L550" s="30">
        <f t="shared" si="50"/>
        <v>0</v>
      </c>
      <c r="M550" s="152">
        <f t="shared" si="53"/>
        <v>0</v>
      </c>
      <c r="N550" s="43"/>
      <c r="O550" s="92"/>
      <c r="P550" s="150"/>
      <c r="Q550" s="156">
        <f t="shared" si="55"/>
        <v>0</v>
      </c>
      <c r="R550" s="161">
        <f t="shared" si="52"/>
        <v>0</v>
      </c>
      <c r="S550" s="15">
        <f>SUMIF(Accounts!A$10:A$84,C550,Accounts!A$10:A$84)</f>
        <v>0</v>
      </c>
      <c r="T550" s="15">
        <f t="shared" si="54"/>
        <v>0</v>
      </c>
      <c r="U550" s="15">
        <f t="shared" si="51"/>
        <v>0</v>
      </c>
    </row>
    <row r="551" spans="1:21">
      <c r="A551" s="56"/>
      <c r="B551" s="3"/>
      <c r="C551" s="216"/>
      <c r="D551" s="102"/>
      <c r="E551" s="102"/>
      <c r="F551" s="103"/>
      <c r="G551" s="131"/>
      <c r="H551" s="2"/>
      <c r="I551" s="107">
        <f>IF(F551="",SUMIF(Accounts!$A$10:$A$84,C551,Accounts!$D$10:$D$84),0)</f>
        <v>0</v>
      </c>
      <c r="J551" s="30">
        <f>IF(H551&lt;&gt;"",ROUND(H551*(1-F551-I551),2),IF(SETUP!$C$10&lt;&gt;"Y",0,IF(SUMIF(Accounts!A$10:A$84,C551,Accounts!Q$10:Q$84)=1,0,ROUND((D551-E551)*(1-F551-I551)/SETUP!$C$13,2))))</f>
        <v>0</v>
      </c>
      <c r="K551" s="14" t="str">
        <f>IF(SUM(C551:H551)=0,"",IF(T551=0,LOOKUP(C551,Accounts!$A$10:$A$84,Accounts!$B$10:$B$84),"Error!  Invalid Account Number"))</f>
        <v/>
      </c>
      <c r="L551" s="30">
        <f t="shared" si="50"/>
        <v>0</v>
      </c>
      <c r="M551" s="152">
        <f t="shared" si="53"/>
        <v>0</v>
      </c>
      <c r="N551" s="43"/>
      <c r="O551" s="92"/>
      <c r="P551" s="150"/>
      <c r="Q551" s="156">
        <f t="shared" si="55"/>
        <v>0</v>
      </c>
      <c r="R551" s="161">
        <f t="shared" si="52"/>
        <v>0</v>
      </c>
      <c r="S551" s="15">
        <f>SUMIF(Accounts!A$10:A$84,C551,Accounts!A$10:A$84)</f>
        <v>0</v>
      </c>
      <c r="T551" s="15">
        <f t="shared" si="54"/>
        <v>0</v>
      </c>
      <c r="U551" s="15">
        <f t="shared" si="51"/>
        <v>0</v>
      </c>
    </row>
    <row r="552" spans="1:21">
      <c r="A552" s="56"/>
      <c r="B552" s="3"/>
      <c r="C552" s="216"/>
      <c r="D552" s="102"/>
      <c r="E552" s="102"/>
      <c r="F552" s="103"/>
      <c r="G552" s="131"/>
      <c r="H552" s="2"/>
      <c r="I552" s="107">
        <f>IF(F552="",SUMIF(Accounts!$A$10:$A$84,C552,Accounts!$D$10:$D$84),0)</f>
        <v>0</v>
      </c>
      <c r="J552" s="30">
        <f>IF(H552&lt;&gt;"",ROUND(H552*(1-F552-I552),2),IF(SETUP!$C$10&lt;&gt;"Y",0,IF(SUMIF(Accounts!A$10:A$84,C552,Accounts!Q$10:Q$84)=1,0,ROUND((D552-E552)*(1-F552-I552)/SETUP!$C$13,2))))</f>
        <v>0</v>
      </c>
      <c r="K552" s="14" t="str">
        <f>IF(SUM(C552:H552)=0,"",IF(T552=0,LOOKUP(C552,Accounts!$A$10:$A$84,Accounts!$B$10:$B$84),"Error!  Invalid Account Number"))</f>
        <v/>
      </c>
      <c r="L552" s="30">
        <f t="shared" si="50"/>
        <v>0</v>
      </c>
      <c r="M552" s="152">
        <f t="shared" si="53"/>
        <v>0</v>
      </c>
      <c r="N552" s="43"/>
      <c r="O552" s="92"/>
      <c r="P552" s="150"/>
      <c r="Q552" s="156">
        <f t="shared" si="55"/>
        <v>0</v>
      </c>
      <c r="R552" s="161">
        <f t="shared" si="52"/>
        <v>0</v>
      </c>
      <c r="S552" s="15">
        <f>SUMIF(Accounts!A$10:A$84,C552,Accounts!A$10:A$84)</f>
        <v>0</v>
      </c>
      <c r="T552" s="15">
        <f t="shared" si="54"/>
        <v>0</v>
      </c>
      <c r="U552" s="15">
        <f t="shared" si="51"/>
        <v>0</v>
      </c>
    </row>
    <row r="553" spans="1:21">
      <c r="A553" s="56"/>
      <c r="B553" s="3"/>
      <c r="C553" s="216"/>
      <c r="D553" s="102"/>
      <c r="E553" s="102"/>
      <c r="F553" s="103"/>
      <c r="G553" s="131"/>
      <c r="H553" s="2"/>
      <c r="I553" s="107">
        <f>IF(F553="",SUMIF(Accounts!$A$10:$A$84,C553,Accounts!$D$10:$D$84),0)</f>
        <v>0</v>
      </c>
      <c r="J553" s="30">
        <f>IF(H553&lt;&gt;"",ROUND(H553*(1-F553-I553),2),IF(SETUP!$C$10&lt;&gt;"Y",0,IF(SUMIF(Accounts!A$10:A$84,C553,Accounts!Q$10:Q$84)=1,0,ROUND((D553-E553)*(1-F553-I553)/SETUP!$C$13,2))))</f>
        <v>0</v>
      </c>
      <c r="K553" s="14" t="str">
        <f>IF(SUM(C553:H553)=0,"",IF(T553=0,LOOKUP(C553,Accounts!$A$10:$A$84,Accounts!$B$10:$B$84),"Error!  Invalid Account Number"))</f>
        <v/>
      </c>
      <c r="L553" s="30">
        <f t="shared" si="50"/>
        <v>0</v>
      </c>
      <c r="M553" s="152">
        <f t="shared" si="53"/>
        <v>0</v>
      </c>
      <c r="N553" s="43"/>
      <c r="O553" s="92"/>
      <c r="P553" s="150"/>
      <c r="Q553" s="156">
        <f t="shared" si="55"/>
        <v>0</v>
      </c>
      <c r="R553" s="161">
        <f t="shared" si="52"/>
        <v>0</v>
      </c>
      <c r="S553" s="15">
        <f>SUMIF(Accounts!A$10:A$84,C553,Accounts!A$10:A$84)</f>
        <v>0</v>
      </c>
      <c r="T553" s="15">
        <f t="shared" si="54"/>
        <v>0</v>
      </c>
      <c r="U553" s="15">
        <f t="shared" si="51"/>
        <v>0</v>
      </c>
    </row>
    <row r="554" spans="1:21">
      <c r="A554" s="56"/>
      <c r="B554" s="3"/>
      <c r="C554" s="216"/>
      <c r="D554" s="102"/>
      <c r="E554" s="102"/>
      <c r="F554" s="103"/>
      <c r="G554" s="131"/>
      <c r="H554" s="2"/>
      <c r="I554" s="107">
        <f>IF(F554="",SUMIF(Accounts!$A$10:$A$84,C554,Accounts!$D$10:$D$84),0)</f>
        <v>0</v>
      </c>
      <c r="J554" s="30">
        <f>IF(H554&lt;&gt;"",ROUND(H554*(1-F554-I554),2),IF(SETUP!$C$10&lt;&gt;"Y",0,IF(SUMIF(Accounts!A$10:A$84,C554,Accounts!Q$10:Q$84)=1,0,ROUND((D554-E554)*(1-F554-I554)/SETUP!$C$13,2))))</f>
        <v>0</v>
      </c>
      <c r="K554" s="14" t="str">
        <f>IF(SUM(C554:H554)=0,"",IF(T554=0,LOOKUP(C554,Accounts!$A$10:$A$84,Accounts!$B$10:$B$84),"Error!  Invalid Account Number"))</f>
        <v/>
      </c>
      <c r="L554" s="30">
        <f t="shared" si="50"/>
        <v>0</v>
      </c>
      <c r="M554" s="152">
        <f t="shared" si="53"/>
        <v>0</v>
      </c>
      <c r="N554" s="43"/>
      <c r="O554" s="92"/>
      <c r="P554" s="150"/>
      <c r="Q554" s="156">
        <f t="shared" si="55"/>
        <v>0</v>
      </c>
      <c r="R554" s="161">
        <f t="shared" si="52"/>
        <v>0</v>
      </c>
      <c r="S554" s="15">
        <f>SUMIF(Accounts!A$10:A$84,C554,Accounts!A$10:A$84)</f>
        <v>0</v>
      </c>
      <c r="T554" s="15">
        <f t="shared" si="54"/>
        <v>0</v>
      </c>
      <c r="U554" s="15">
        <f t="shared" si="51"/>
        <v>0</v>
      </c>
    </row>
    <row r="555" spans="1:21">
      <c r="A555" s="56"/>
      <c r="B555" s="3"/>
      <c r="C555" s="216"/>
      <c r="D555" s="102"/>
      <c r="E555" s="102"/>
      <c r="F555" s="103"/>
      <c r="G555" s="131"/>
      <c r="H555" s="2"/>
      <c r="I555" s="107">
        <f>IF(F555="",SUMIF(Accounts!$A$10:$A$84,C555,Accounts!$D$10:$D$84),0)</f>
        <v>0</v>
      </c>
      <c r="J555" s="30">
        <f>IF(H555&lt;&gt;"",ROUND(H555*(1-F555-I555),2),IF(SETUP!$C$10&lt;&gt;"Y",0,IF(SUMIF(Accounts!A$10:A$84,C555,Accounts!Q$10:Q$84)=1,0,ROUND((D555-E555)*(1-F555-I555)/SETUP!$C$13,2))))</f>
        <v>0</v>
      </c>
      <c r="K555" s="14" t="str">
        <f>IF(SUM(C555:H555)=0,"",IF(T555=0,LOOKUP(C555,Accounts!$A$10:$A$84,Accounts!$B$10:$B$84),"Error!  Invalid Account Number"))</f>
        <v/>
      </c>
      <c r="L555" s="30">
        <f t="shared" si="50"/>
        <v>0</v>
      </c>
      <c r="M555" s="152">
        <f t="shared" si="53"/>
        <v>0</v>
      </c>
      <c r="N555" s="43"/>
      <c r="O555" s="92"/>
      <c r="P555" s="150"/>
      <c r="Q555" s="156">
        <f t="shared" si="55"/>
        <v>0</v>
      </c>
      <c r="R555" s="161">
        <f t="shared" si="52"/>
        <v>0</v>
      </c>
      <c r="S555" s="15">
        <f>SUMIF(Accounts!A$10:A$84,C555,Accounts!A$10:A$84)</f>
        <v>0</v>
      </c>
      <c r="T555" s="15">
        <f t="shared" si="54"/>
        <v>0</v>
      </c>
      <c r="U555" s="15">
        <f t="shared" si="51"/>
        <v>0</v>
      </c>
    </row>
    <row r="556" spans="1:21">
      <c r="A556" s="56"/>
      <c r="B556" s="3"/>
      <c r="C556" s="216"/>
      <c r="D556" s="102"/>
      <c r="E556" s="102"/>
      <c r="F556" s="103"/>
      <c r="G556" s="131"/>
      <c r="H556" s="2"/>
      <c r="I556" s="107">
        <f>IF(F556="",SUMIF(Accounts!$A$10:$A$84,C556,Accounts!$D$10:$D$84),0)</f>
        <v>0</v>
      </c>
      <c r="J556" s="30">
        <f>IF(H556&lt;&gt;"",ROUND(H556*(1-F556-I556),2),IF(SETUP!$C$10&lt;&gt;"Y",0,IF(SUMIF(Accounts!A$10:A$84,C556,Accounts!Q$10:Q$84)=1,0,ROUND((D556-E556)*(1-F556-I556)/SETUP!$C$13,2))))</f>
        <v>0</v>
      </c>
      <c r="K556" s="14" t="str">
        <f>IF(SUM(C556:H556)=0,"",IF(T556=0,LOOKUP(C556,Accounts!$A$10:$A$84,Accounts!$B$10:$B$84),"Error!  Invalid Account Number"))</f>
        <v/>
      </c>
      <c r="L556" s="30">
        <f t="shared" si="50"/>
        <v>0</v>
      </c>
      <c r="M556" s="152">
        <f t="shared" si="53"/>
        <v>0</v>
      </c>
      <c r="N556" s="43"/>
      <c r="O556" s="92"/>
      <c r="P556" s="150"/>
      <c r="Q556" s="156">
        <f t="shared" si="55"/>
        <v>0</v>
      </c>
      <c r="R556" s="161">
        <f t="shared" si="52"/>
        <v>0</v>
      </c>
      <c r="S556" s="15">
        <f>SUMIF(Accounts!A$10:A$84,C556,Accounts!A$10:A$84)</f>
        <v>0</v>
      </c>
      <c r="T556" s="15">
        <f t="shared" si="54"/>
        <v>0</v>
      </c>
      <c r="U556" s="15">
        <f t="shared" si="51"/>
        <v>0</v>
      </c>
    </row>
    <row r="557" spans="1:21">
      <c r="A557" s="56"/>
      <c r="B557" s="3"/>
      <c r="C557" s="216"/>
      <c r="D557" s="102"/>
      <c r="E557" s="102"/>
      <c r="F557" s="103"/>
      <c r="G557" s="131"/>
      <c r="H557" s="2"/>
      <c r="I557" s="107">
        <f>IF(F557="",SUMIF(Accounts!$A$10:$A$84,C557,Accounts!$D$10:$D$84),0)</f>
        <v>0</v>
      </c>
      <c r="J557" s="30">
        <f>IF(H557&lt;&gt;"",ROUND(H557*(1-F557-I557),2),IF(SETUP!$C$10&lt;&gt;"Y",0,IF(SUMIF(Accounts!A$10:A$84,C557,Accounts!Q$10:Q$84)=1,0,ROUND((D557-E557)*(1-F557-I557)/SETUP!$C$13,2))))</f>
        <v>0</v>
      </c>
      <c r="K557" s="14" t="str">
        <f>IF(SUM(C557:H557)=0,"",IF(T557=0,LOOKUP(C557,Accounts!$A$10:$A$84,Accounts!$B$10:$B$84),"Error!  Invalid Account Number"))</f>
        <v/>
      </c>
      <c r="L557" s="30">
        <f t="shared" si="50"/>
        <v>0</v>
      </c>
      <c r="M557" s="152">
        <f t="shared" si="53"/>
        <v>0</v>
      </c>
      <c r="N557" s="43"/>
      <c r="O557" s="92"/>
      <c r="P557" s="150"/>
      <c r="Q557" s="156">
        <f t="shared" si="55"/>
        <v>0</v>
      </c>
      <c r="R557" s="161">
        <f t="shared" si="52"/>
        <v>0</v>
      </c>
      <c r="S557" s="15">
        <f>SUMIF(Accounts!A$10:A$84,C557,Accounts!A$10:A$84)</f>
        <v>0</v>
      </c>
      <c r="T557" s="15">
        <f t="shared" si="54"/>
        <v>0</v>
      </c>
      <c r="U557" s="15">
        <f t="shared" si="51"/>
        <v>0</v>
      </c>
    </row>
    <row r="558" spans="1:21">
      <c r="A558" s="56"/>
      <c r="B558" s="3"/>
      <c r="C558" s="216"/>
      <c r="D558" s="102"/>
      <c r="E558" s="102"/>
      <c r="F558" s="103"/>
      <c r="G558" s="131"/>
      <c r="H558" s="2"/>
      <c r="I558" s="107">
        <f>IF(F558="",SUMIF(Accounts!$A$10:$A$84,C558,Accounts!$D$10:$D$84),0)</f>
        <v>0</v>
      </c>
      <c r="J558" s="30">
        <f>IF(H558&lt;&gt;"",ROUND(H558*(1-F558-I558),2),IF(SETUP!$C$10&lt;&gt;"Y",0,IF(SUMIF(Accounts!A$10:A$84,C558,Accounts!Q$10:Q$84)=1,0,ROUND((D558-E558)*(1-F558-I558)/SETUP!$C$13,2))))</f>
        <v>0</v>
      </c>
      <c r="K558" s="14" t="str">
        <f>IF(SUM(C558:H558)=0,"",IF(T558=0,LOOKUP(C558,Accounts!$A$10:$A$84,Accounts!$B$10:$B$84),"Error!  Invalid Account Number"))</f>
        <v/>
      </c>
      <c r="L558" s="30">
        <f t="shared" si="50"/>
        <v>0</v>
      </c>
      <c r="M558" s="152">
        <f t="shared" si="53"/>
        <v>0</v>
      </c>
      <c r="N558" s="43"/>
      <c r="O558" s="92"/>
      <c r="P558" s="150"/>
      <c r="Q558" s="156">
        <f t="shared" si="55"/>
        <v>0</v>
      </c>
      <c r="R558" s="161">
        <f t="shared" si="52"/>
        <v>0</v>
      </c>
      <c r="S558" s="15">
        <f>SUMIF(Accounts!A$10:A$84,C558,Accounts!A$10:A$84)</f>
        <v>0</v>
      </c>
      <c r="T558" s="15">
        <f t="shared" si="54"/>
        <v>0</v>
      </c>
      <c r="U558" s="15">
        <f t="shared" si="51"/>
        <v>0</v>
      </c>
    </row>
    <row r="559" spans="1:21">
      <c r="A559" s="56"/>
      <c r="B559" s="3"/>
      <c r="C559" s="216"/>
      <c r="D559" s="102"/>
      <c r="E559" s="102"/>
      <c r="F559" s="103"/>
      <c r="G559" s="131"/>
      <c r="H559" s="2"/>
      <c r="I559" s="107">
        <f>IF(F559="",SUMIF(Accounts!$A$10:$A$84,C559,Accounts!$D$10:$D$84),0)</f>
        <v>0</v>
      </c>
      <c r="J559" s="30">
        <f>IF(H559&lt;&gt;"",ROUND(H559*(1-F559-I559),2),IF(SETUP!$C$10&lt;&gt;"Y",0,IF(SUMIF(Accounts!A$10:A$84,C559,Accounts!Q$10:Q$84)=1,0,ROUND((D559-E559)*(1-F559-I559)/SETUP!$C$13,2))))</f>
        <v>0</v>
      </c>
      <c r="K559" s="14" t="str">
        <f>IF(SUM(C559:H559)=0,"",IF(T559=0,LOOKUP(C559,Accounts!$A$10:$A$84,Accounts!$B$10:$B$84),"Error!  Invalid Account Number"))</f>
        <v/>
      </c>
      <c r="L559" s="30">
        <f t="shared" si="50"/>
        <v>0</v>
      </c>
      <c r="M559" s="152">
        <f t="shared" si="53"/>
        <v>0</v>
      </c>
      <c r="N559" s="43"/>
      <c r="O559" s="92"/>
      <c r="P559" s="150"/>
      <c r="Q559" s="156">
        <f t="shared" si="55"/>
        <v>0</v>
      </c>
      <c r="R559" s="161">
        <f t="shared" si="52"/>
        <v>0</v>
      </c>
      <c r="S559" s="15">
        <f>SUMIF(Accounts!A$10:A$84,C559,Accounts!A$10:A$84)</f>
        <v>0</v>
      </c>
      <c r="T559" s="15">
        <f t="shared" si="54"/>
        <v>0</v>
      </c>
      <c r="U559" s="15">
        <f t="shared" si="51"/>
        <v>0</v>
      </c>
    </row>
    <row r="560" spans="1:21">
      <c r="A560" s="56"/>
      <c r="B560" s="3"/>
      <c r="C560" s="216"/>
      <c r="D560" s="102"/>
      <c r="E560" s="102"/>
      <c r="F560" s="103"/>
      <c r="G560" s="131"/>
      <c r="H560" s="2"/>
      <c r="I560" s="107">
        <f>IF(F560="",SUMIF(Accounts!$A$10:$A$84,C560,Accounts!$D$10:$D$84),0)</f>
        <v>0</v>
      </c>
      <c r="J560" s="30">
        <f>IF(H560&lt;&gt;"",ROUND(H560*(1-F560-I560),2),IF(SETUP!$C$10&lt;&gt;"Y",0,IF(SUMIF(Accounts!A$10:A$84,C560,Accounts!Q$10:Q$84)=1,0,ROUND((D560-E560)*(1-F560-I560)/SETUP!$C$13,2))))</f>
        <v>0</v>
      </c>
      <c r="K560" s="14" t="str">
        <f>IF(SUM(C560:H560)=0,"",IF(T560=0,LOOKUP(C560,Accounts!$A$10:$A$84,Accounts!$B$10:$B$84),"Error!  Invalid Account Number"))</f>
        <v/>
      </c>
      <c r="L560" s="30">
        <f t="shared" si="50"/>
        <v>0</v>
      </c>
      <c r="M560" s="152">
        <f t="shared" si="53"/>
        <v>0</v>
      </c>
      <c r="N560" s="43"/>
      <c r="O560" s="92"/>
      <c r="P560" s="150"/>
      <c r="Q560" s="156">
        <f t="shared" si="55"/>
        <v>0</v>
      </c>
      <c r="R560" s="161">
        <f t="shared" si="52"/>
        <v>0</v>
      </c>
      <c r="S560" s="15">
        <f>SUMIF(Accounts!A$10:A$84,C560,Accounts!A$10:A$84)</f>
        <v>0</v>
      </c>
      <c r="T560" s="15">
        <f t="shared" si="54"/>
        <v>0</v>
      </c>
      <c r="U560" s="15">
        <f t="shared" si="51"/>
        <v>0</v>
      </c>
    </row>
    <row r="561" spans="1:21">
      <c r="A561" s="56"/>
      <c r="B561" s="3"/>
      <c r="C561" s="216"/>
      <c r="D561" s="102"/>
      <c r="E561" s="102"/>
      <c r="F561" s="103"/>
      <c r="G561" s="131"/>
      <c r="H561" s="2"/>
      <c r="I561" s="107">
        <f>IF(F561="",SUMIF(Accounts!$A$10:$A$84,C561,Accounts!$D$10:$D$84),0)</f>
        <v>0</v>
      </c>
      <c r="J561" s="30">
        <f>IF(H561&lt;&gt;"",ROUND(H561*(1-F561-I561),2),IF(SETUP!$C$10&lt;&gt;"Y",0,IF(SUMIF(Accounts!A$10:A$84,C561,Accounts!Q$10:Q$84)=1,0,ROUND((D561-E561)*(1-F561-I561)/SETUP!$C$13,2))))</f>
        <v>0</v>
      </c>
      <c r="K561" s="14" t="str">
        <f>IF(SUM(C561:H561)=0,"",IF(T561=0,LOOKUP(C561,Accounts!$A$10:$A$84,Accounts!$B$10:$B$84),"Error!  Invalid Account Number"))</f>
        <v/>
      </c>
      <c r="L561" s="30">
        <f t="shared" si="50"/>
        <v>0</v>
      </c>
      <c r="M561" s="152">
        <f t="shared" si="53"/>
        <v>0</v>
      </c>
      <c r="N561" s="43"/>
      <c r="O561" s="92"/>
      <c r="P561" s="150"/>
      <c r="Q561" s="156">
        <f t="shared" si="55"/>
        <v>0</v>
      </c>
      <c r="R561" s="161">
        <f t="shared" si="52"/>
        <v>0</v>
      </c>
      <c r="S561" s="15">
        <f>SUMIF(Accounts!A$10:A$84,C561,Accounts!A$10:A$84)</f>
        <v>0</v>
      </c>
      <c r="T561" s="15">
        <f t="shared" si="54"/>
        <v>0</v>
      </c>
      <c r="U561" s="15">
        <f t="shared" si="51"/>
        <v>0</v>
      </c>
    </row>
    <row r="562" spans="1:21">
      <c r="A562" s="56"/>
      <c r="B562" s="3"/>
      <c r="C562" s="216"/>
      <c r="D562" s="102"/>
      <c r="E562" s="102"/>
      <c r="F562" s="103"/>
      <c r="G562" s="131"/>
      <c r="H562" s="2"/>
      <c r="I562" s="107">
        <f>IF(F562="",SUMIF(Accounts!$A$10:$A$84,C562,Accounts!$D$10:$D$84),0)</f>
        <v>0</v>
      </c>
      <c r="J562" s="30">
        <f>IF(H562&lt;&gt;"",ROUND(H562*(1-F562-I562),2),IF(SETUP!$C$10&lt;&gt;"Y",0,IF(SUMIF(Accounts!A$10:A$84,C562,Accounts!Q$10:Q$84)=1,0,ROUND((D562-E562)*(1-F562-I562)/SETUP!$C$13,2))))</f>
        <v>0</v>
      </c>
      <c r="K562" s="14" t="str">
        <f>IF(SUM(C562:H562)=0,"",IF(T562=0,LOOKUP(C562,Accounts!$A$10:$A$84,Accounts!$B$10:$B$84),"Error!  Invalid Account Number"))</f>
        <v/>
      </c>
      <c r="L562" s="30">
        <f t="shared" si="50"/>
        <v>0</v>
      </c>
      <c r="M562" s="152">
        <f t="shared" si="53"/>
        <v>0</v>
      </c>
      <c r="N562" s="43"/>
      <c r="O562" s="92"/>
      <c r="P562" s="150"/>
      <c r="Q562" s="156">
        <f t="shared" si="55"/>
        <v>0</v>
      </c>
      <c r="R562" s="161">
        <f t="shared" si="52"/>
        <v>0</v>
      </c>
      <c r="S562" s="15">
        <f>SUMIF(Accounts!A$10:A$84,C562,Accounts!A$10:A$84)</f>
        <v>0</v>
      </c>
      <c r="T562" s="15">
        <f t="shared" si="54"/>
        <v>0</v>
      </c>
      <c r="U562" s="15">
        <f t="shared" si="51"/>
        <v>0</v>
      </c>
    </row>
    <row r="563" spans="1:21">
      <c r="A563" s="56"/>
      <c r="B563" s="3"/>
      <c r="C563" s="216"/>
      <c r="D563" s="102"/>
      <c r="E563" s="102"/>
      <c r="F563" s="103"/>
      <c r="G563" s="131"/>
      <c r="H563" s="2"/>
      <c r="I563" s="107">
        <f>IF(F563="",SUMIF(Accounts!$A$10:$A$84,C563,Accounts!$D$10:$D$84),0)</f>
        <v>0</v>
      </c>
      <c r="J563" s="30">
        <f>IF(H563&lt;&gt;"",ROUND(H563*(1-F563-I563),2),IF(SETUP!$C$10&lt;&gt;"Y",0,IF(SUMIF(Accounts!A$10:A$84,C563,Accounts!Q$10:Q$84)=1,0,ROUND((D563-E563)*(1-F563-I563)/SETUP!$C$13,2))))</f>
        <v>0</v>
      </c>
      <c r="K563" s="14" t="str">
        <f>IF(SUM(C563:H563)=0,"",IF(T563=0,LOOKUP(C563,Accounts!$A$10:$A$84,Accounts!$B$10:$B$84),"Error!  Invalid Account Number"))</f>
        <v/>
      </c>
      <c r="L563" s="30">
        <f t="shared" si="50"/>
        <v>0</v>
      </c>
      <c r="M563" s="152">
        <f t="shared" si="53"/>
        <v>0</v>
      </c>
      <c r="N563" s="43"/>
      <c r="O563" s="92"/>
      <c r="P563" s="150"/>
      <c r="Q563" s="156">
        <f t="shared" si="55"/>
        <v>0</v>
      </c>
      <c r="R563" s="161">
        <f t="shared" si="52"/>
        <v>0</v>
      </c>
      <c r="S563" s="15">
        <f>SUMIF(Accounts!A$10:A$84,C563,Accounts!A$10:A$84)</f>
        <v>0</v>
      </c>
      <c r="T563" s="15">
        <f t="shared" si="54"/>
        <v>0</v>
      </c>
      <c r="U563" s="15">
        <f t="shared" si="51"/>
        <v>0</v>
      </c>
    </row>
    <row r="564" spans="1:21">
      <c r="A564" s="56"/>
      <c r="B564" s="3"/>
      <c r="C564" s="216"/>
      <c r="D564" s="102"/>
      <c r="E564" s="102"/>
      <c r="F564" s="103"/>
      <c r="G564" s="131"/>
      <c r="H564" s="2"/>
      <c r="I564" s="107">
        <f>IF(F564="",SUMIF(Accounts!$A$10:$A$84,C564,Accounts!$D$10:$D$84),0)</f>
        <v>0</v>
      </c>
      <c r="J564" s="30">
        <f>IF(H564&lt;&gt;"",ROUND(H564*(1-F564-I564),2),IF(SETUP!$C$10&lt;&gt;"Y",0,IF(SUMIF(Accounts!A$10:A$84,C564,Accounts!Q$10:Q$84)=1,0,ROUND((D564-E564)*(1-F564-I564)/SETUP!$C$13,2))))</f>
        <v>0</v>
      </c>
      <c r="K564" s="14" t="str">
        <f>IF(SUM(C564:H564)=0,"",IF(T564=0,LOOKUP(C564,Accounts!$A$10:$A$84,Accounts!$B$10:$B$84),"Error!  Invalid Account Number"))</f>
        <v/>
      </c>
      <c r="L564" s="30">
        <f t="shared" si="50"/>
        <v>0</v>
      </c>
      <c r="M564" s="152">
        <f t="shared" si="53"/>
        <v>0</v>
      </c>
      <c r="N564" s="43"/>
      <c r="O564" s="92"/>
      <c r="P564" s="150"/>
      <c r="Q564" s="156">
        <f t="shared" si="55"/>
        <v>0</v>
      </c>
      <c r="R564" s="161">
        <f t="shared" si="52"/>
        <v>0</v>
      </c>
      <c r="S564" s="15">
        <f>SUMIF(Accounts!A$10:A$84,C564,Accounts!A$10:A$84)</f>
        <v>0</v>
      </c>
      <c r="T564" s="15">
        <f t="shared" si="54"/>
        <v>0</v>
      </c>
      <c r="U564" s="15">
        <f t="shared" si="51"/>
        <v>0</v>
      </c>
    </row>
    <row r="565" spans="1:21">
      <c r="A565" s="56"/>
      <c r="B565" s="3"/>
      <c r="C565" s="216"/>
      <c r="D565" s="102"/>
      <c r="E565" s="102"/>
      <c r="F565" s="103"/>
      <c r="G565" s="131"/>
      <c r="H565" s="2"/>
      <c r="I565" s="107">
        <f>IF(F565="",SUMIF(Accounts!$A$10:$A$84,C565,Accounts!$D$10:$D$84),0)</f>
        <v>0</v>
      </c>
      <c r="J565" s="30">
        <f>IF(H565&lt;&gt;"",ROUND(H565*(1-F565-I565),2),IF(SETUP!$C$10&lt;&gt;"Y",0,IF(SUMIF(Accounts!A$10:A$84,C565,Accounts!Q$10:Q$84)=1,0,ROUND((D565-E565)*(1-F565-I565)/SETUP!$C$13,2))))</f>
        <v>0</v>
      </c>
      <c r="K565" s="14" t="str">
        <f>IF(SUM(C565:H565)=0,"",IF(T565=0,LOOKUP(C565,Accounts!$A$10:$A$84,Accounts!$B$10:$B$84),"Error!  Invalid Account Number"))</f>
        <v/>
      </c>
      <c r="L565" s="30">
        <f t="shared" si="50"/>
        <v>0</v>
      </c>
      <c r="M565" s="152">
        <f t="shared" si="53"/>
        <v>0</v>
      </c>
      <c r="N565" s="43"/>
      <c r="O565" s="92"/>
      <c r="P565" s="150"/>
      <c r="Q565" s="156">
        <f t="shared" si="55"/>
        <v>0</v>
      </c>
      <c r="R565" s="161">
        <f t="shared" si="52"/>
        <v>0</v>
      </c>
      <c r="S565" s="15">
        <f>SUMIF(Accounts!A$10:A$84,C565,Accounts!A$10:A$84)</f>
        <v>0</v>
      </c>
      <c r="T565" s="15">
        <f t="shared" si="54"/>
        <v>0</v>
      </c>
      <c r="U565" s="15">
        <f t="shared" si="51"/>
        <v>0</v>
      </c>
    </row>
    <row r="566" spans="1:21">
      <c r="A566" s="56"/>
      <c r="B566" s="3"/>
      <c r="C566" s="216"/>
      <c r="D566" s="102"/>
      <c r="E566" s="102"/>
      <c r="F566" s="103"/>
      <c r="G566" s="131"/>
      <c r="H566" s="2"/>
      <c r="I566" s="107">
        <f>IF(F566="",SUMIF(Accounts!$A$10:$A$84,C566,Accounts!$D$10:$D$84),0)</f>
        <v>0</v>
      </c>
      <c r="J566" s="30">
        <f>IF(H566&lt;&gt;"",ROUND(H566*(1-F566-I566),2),IF(SETUP!$C$10&lt;&gt;"Y",0,IF(SUMIF(Accounts!A$10:A$84,C566,Accounts!Q$10:Q$84)=1,0,ROUND((D566-E566)*(1-F566-I566)/SETUP!$C$13,2))))</f>
        <v>0</v>
      </c>
      <c r="K566" s="14" t="str">
        <f>IF(SUM(C566:H566)=0,"",IF(T566=0,LOOKUP(C566,Accounts!$A$10:$A$84,Accounts!$B$10:$B$84),"Error!  Invalid Account Number"))</f>
        <v/>
      </c>
      <c r="L566" s="30">
        <f t="shared" si="50"/>
        <v>0</v>
      </c>
      <c r="M566" s="152">
        <f t="shared" si="53"/>
        <v>0</v>
      </c>
      <c r="N566" s="43"/>
      <c r="O566" s="92"/>
      <c r="P566" s="150"/>
      <c r="Q566" s="156">
        <f t="shared" si="55"/>
        <v>0</v>
      </c>
      <c r="R566" s="161">
        <f t="shared" si="52"/>
        <v>0</v>
      </c>
      <c r="S566" s="15">
        <f>SUMIF(Accounts!A$10:A$84,C566,Accounts!A$10:A$84)</f>
        <v>0</v>
      </c>
      <c r="T566" s="15">
        <f t="shared" si="54"/>
        <v>0</v>
      </c>
      <c r="U566" s="15">
        <f t="shared" si="51"/>
        <v>0</v>
      </c>
    </row>
    <row r="567" spans="1:21">
      <c r="A567" s="56"/>
      <c r="B567" s="3"/>
      <c r="C567" s="216"/>
      <c r="D567" s="102"/>
      <c r="E567" s="102"/>
      <c r="F567" s="103"/>
      <c r="G567" s="131"/>
      <c r="H567" s="2"/>
      <c r="I567" s="107">
        <f>IF(F567="",SUMIF(Accounts!$A$10:$A$84,C567,Accounts!$D$10:$D$84),0)</f>
        <v>0</v>
      </c>
      <c r="J567" s="30">
        <f>IF(H567&lt;&gt;"",ROUND(H567*(1-F567-I567),2),IF(SETUP!$C$10&lt;&gt;"Y",0,IF(SUMIF(Accounts!A$10:A$84,C567,Accounts!Q$10:Q$84)=1,0,ROUND((D567-E567)*(1-F567-I567)/SETUP!$C$13,2))))</f>
        <v>0</v>
      </c>
      <c r="K567" s="14" t="str">
        <f>IF(SUM(C567:H567)=0,"",IF(T567=0,LOOKUP(C567,Accounts!$A$10:$A$84,Accounts!$B$10:$B$84),"Error!  Invalid Account Number"))</f>
        <v/>
      </c>
      <c r="L567" s="30">
        <f t="shared" si="50"/>
        <v>0</v>
      </c>
      <c r="M567" s="152">
        <f t="shared" si="53"/>
        <v>0</v>
      </c>
      <c r="N567" s="43"/>
      <c r="O567" s="92"/>
      <c r="P567" s="150"/>
      <c r="Q567" s="156">
        <f t="shared" si="55"/>
        <v>0</v>
      </c>
      <c r="R567" s="161">
        <f t="shared" si="52"/>
        <v>0</v>
      </c>
      <c r="S567" s="15">
        <f>SUMIF(Accounts!A$10:A$84,C567,Accounts!A$10:A$84)</f>
        <v>0</v>
      </c>
      <c r="T567" s="15">
        <f t="shared" si="54"/>
        <v>0</v>
      </c>
      <c r="U567" s="15">
        <f t="shared" si="51"/>
        <v>0</v>
      </c>
    </row>
    <row r="568" spans="1:21">
      <c r="A568" s="56"/>
      <c r="B568" s="3"/>
      <c r="C568" s="216"/>
      <c r="D568" s="102"/>
      <c r="E568" s="102"/>
      <c r="F568" s="103"/>
      <c r="G568" s="131"/>
      <c r="H568" s="2"/>
      <c r="I568" s="107">
        <f>IF(F568="",SUMIF(Accounts!$A$10:$A$84,C568,Accounts!$D$10:$D$84),0)</f>
        <v>0</v>
      </c>
      <c r="J568" s="30">
        <f>IF(H568&lt;&gt;"",ROUND(H568*(1-F568-I568),2),IF(SETUP!$C$10&lt;&gt;"Y",0,IF(SUMIF(Accounts!A$10:A$84,C568,Accounts!Q$10:Q$84)=1,0,ROUND((D568-E568)*(1-F568-I568)/SETUP!$C$13,2))))</f>
        <v>0</v>
      </c>
      <c r="K568" s="14" t="str">
        <f>IF(SUM(C568:H568)=0,"",IF(T568=0,LOOKUP(C568,Accounts!$A$10:$A$84,Accounts!$B$10:$B$84),"Error!  Invalid Account Number"))</f>
        <v/>
      </c>
      <c r="L568" s="30">
        <f t="shared" si="50"/>
        <v>0</v>
      </c>
      <c r="M568" s="152">
        <f t="shared" si="53"/>
        <v>0</v>
      </c>
      <c r="N568" s="43"/>
      <c r="O568" s="92"/>
      <c r="P568" s="150"/>
      <c r="Q568" s="156">
        <f t="shared" si="55"/>
        <v>0</v>
      </c>
      <c r="R568" s="161">
        <f t="shared" si="52"/>
        <v>0</v>
      </c>
      <c r="S568" s="15">
        <f>SUMIF(Accounts!A$10:A$84,C568,Accounts!A$10:A$84)</f>
        <v>0</v>
      </c>
      <c r="T568" s="15">
        <f t="shared" si="54"/>
        <v>0</v>
      </c>
      <c r="U568" s="15">
        <f t="shared" si="51"/>
        <v>0</v>
      </c>
    </row>
    <row r="569" spans="1:21">
      <c r="A569" s="56"/>
      <c r="B569" s="3"/>
      <c r="C569" s="216"/>
      <c r="D569" s="102"/>
      <c r="E569" s="102"/>
      <c r="F569" s="103"/>
      <c r="G569" s="131"/>
      <c r="H569" s="2"/>
      <c r="I569" s="107">
        <f>IF(F569="",SUMIF(Accounts!$A$10:$A$84,C569,Accounts!$D$10:$D$84),0)</f>
        <v>0</v>
      </c>
      <c r="J569" s="30">
        <f>IF(H569&lt;&gt;"",ROUND(H569*(1-F569-I569),2),IF(SETUP!$C$10&lt;&gt;"Y",0,IF(SUMIF(Accounts!A$10:A$84,C569,Accounts!Q$10:Q$84)=1,0,ROUND((D569-E569)*(1-F569-I569)/SETUP!$C$13,2))))</f>
        <v>0</v>
      </c>
      <c r="K569" s="14" t="str">
        <f>IF(SUM(C569:H569)=0,"",IF(T569=0,LOOKUP(C569,Accounts!$A$10:$A$84,Accounts!$B$10:$B$84),"Error!  Invalid Account Number"))</f>
        <v/>
      </c>
      <c r="L569" s="30">
        <f t="shared" si="50"/>
        <v>0</v>
      </c>
      <c r="M569" s="152">
        <f t="shared" si="53"/>
        <v>0</v>
      </c>
      <c r="N569" s="43"/>
      <c r="O569" s="92"/>
      <c r="P569" s="150"/>
      <c r="Q569" s="156">
        <f t="shared" si="55"/>
        <v>0</v>
      </c>
      <c r="R569" s="161">
        <f t="shared" si="52"/>
        <v>0</v>
      </c>
      <c r="S569" s="15">
        <f>SUMIF(Accounts!A$10:A$84,C569,Accounts!A$10:A$84)</f>
        <v>0</v>
      </c>
      <c r="T569" s="15">
        <f t="shared" si="54"/>
        <v>0</v>
      </c>
      <c r="U569" s="15">
        <f t="shared" si="51"/>
        <v>0</v>
      </c>
    </row>
    <row r="570" spans="1:21">
      <c r="A570" s="56"/>
      <c r="B570" s="3"/>
      <c r="C570" s="216"/>
      <c r="D570" s="102"/>
      <c r="E570" s="102"/>
      <c r="F570" s="103"/>
      <c r="G570" s="131"/>
      <c r="H570" s="2"/>
      <c r="I570" s="107">
        <f>IF(F570="",SUMIF(Accounts!$A$10:$A$84,C570,Accounts!$D$10:$D$84),0)</f>
        <v>0</v>
      </c>
      <c r="J570" s="30">
        <f>IF(H570&lt;&gt;"",ROUND(H570*(1-F570-I570),2),IF(SETUP!$C$10&lt;&gt;"Y",0,IF(SUMIF(Accounts!A$10:A$84,C570,Accounts!Q$10:Q$84)=1,0,ROUND((D570-E570)*(1-F570-I570)/SETUP!$C$13,2))))</f>
        <v>0</v>
      </c>
      <c r="K570" s="14" t="str">
        <f>IF(SUM(C570:H570)=0,"",IF(T570=0,LOOKUP(C570,Accounts!$A$10:$A$84,Accounts!$B$10:$B$84),"Error!  Invalid Account Number"))</f>
        <v/>
      </c>
      <c r="L570" s="30">
        <f t="shared" si="50"/>
        <v>0</v>
      </c>
      <c r="M570" s="152">
        <f t="shared" si="53"/>
        <v>0</v>
      </c>
      <c r="N570" s="43"/>
      <c r="O570" s="92"/>
      <c r="P570" s="150"/>
      <c r="Q570" s="156">
        <f t="shared" si="55"/>
        <v>0</v>
      </c>
      <c r="R570" s="161">
        <f t="shared" si="52"/>
        <v>0</v>
      </c>
      <c r="S570" s="15">
        <f>SUMIF(Accounts!A$10:A$84,C570,Accounts!A$10:A$84)</f>
        <v>0</v>
      </c>
      <c r="T570" s="15">
        <f t="shared" si="54"/>
        <v>0</v>
      </c>
      <c r="U570" s="15">
        <f t="shared" si="51"/>
        <v>0</v>
      </c>
    </row>
    <row r="571" spans="1:21">
      <c r="A571" s="56"/>
      <c r="B571" s="3"/>
      <c r="C571" s="216"/>
      <c r="D571" s="102"/>
      <c r="E571" s="102"/>
      <c r="F571" s="103"/>
      <c r="G571" s="131"/>
      <c r="H571" s="2"/>
      <c r="I571" s="107">
        <f>IF(F571="",SUMIF(Accounts!$A$10:$A$84,C571,Accounts!$D$10:$D$84),0)</f>
        <v>0</v>
      </c>
      <c r="J571" s="30">
        <f>IF(H571&lt;&gt;"",ROUND(H571*(1-F571-I571),2),IF(SETUP!$C$10&lt;&gt;"Y",0,IF(SUMIF(Accounts!A$10:A$84,C571,Accounts!Q$10:Q$84)=1,0,ROUND((D571-E571)*(1-F571-I571)/SETUP!$C$13,2))))</f>
        <v>0</v>
      </c>
      <c r="K571" s="14" t="str">
        <f>IF(SUM(C571:H571)=0,"",IF(T571=0,LOOKUP(C571,Accounts!$A$10:$A$84,Accounts!$B$10:$B$84),"Error!  Invalid Account Number"))</f>
        <v/>
      </c>
      <c r="L571" s="30">
        <f t="shared" si="50"/>
        <v>0</v>
      </c>
      <c r="M571" s="152">
        <f t="shared" si="53"/>
        <v>0</v>
      </c>
      <c r="N571" s="43"/>
      <c r="O571" s="92"/>
      <c r="P571" s="150"/>
      <c r="Q571" s="156">
        <f t="shared" si="55"/>
        <v>0</v>
      </c>
      <c r="R571" s="161">
        <f t="shared" si="52"/>
        <v>0</v>
      </c>
      <c r="S571" s="15">
        <f>SUMIF(Accounts!A$10:A$84,C571,Accounts!A$10:A$84)</f>
        <v>0</v>
      </c>
      <c r="T571" s="15">
        <f t="shared" si="54"/>
        <v>0</v>
      </c>
      <c r="U571" s="15">
        <f t="shared" si="51"/>
        <v>0</v>
      </c>
    </row>
    <row r="572" spans="1:21">
      <c r="A572" s="56"/>
      <c r="B572" s="3"/>
      <c r="C572" s="216"/>
      <c r="D572" s="102"/>
      <c r="E572" s="102"/>
      <c r="F572" s="103"/>
      <c r="G572" s="131"/>
      <c r="H572" s="2"/>
      <c r="I572" s="107">
        <f>IF(F572="",SUMIF(Accounts!$A$10:$A$84,C572,Accounts!$D$10:$D$84),0)</f>
        <v>0</v>
      </c>
      <c r="J572" s="30">
        <f>IF(H572&lt;&gt;"",ROUND(H572*(1-F572-I572),2),IF(SETUP!$C$10&lt;&gt;"Y",0,IF(SUMIF(Accounts!A$10:A$84,C572,Accounts!Q$10:Q$84)=1,0,ROUND((D572-E572)*(1-F572-I572)/SETUP!$C$13,2))))</f>
        <v>0</v>
      </c>
      <c r="K572" s="14" t="str">
        <f>IF(SUM(C572:H572)=0,"",IF(T572=0,LOOKUP(C572,Accounts!$A$10:$A$84,Accounts!$B$10:$B$84),"Error!  Invalid Account Number"))</f>
        <v/>
      </c>
      <c r="L572" s="30">
        <f t="shared" si="50"/>
        <v>0</v>
      </c>
      <c r="M572" s="152">
        <f t="shared" si="53"/>
        <v>0</v>
      </c>
      <c r="N572" s="43"/>
      <c r="O572" s="92"/>
      <c r="P572" s="150"/>
      <c r="Q572" s="156">
        <f t="shared" si="55"/>
        <v>0</v>
      </c>
      <c r="R572" s="161">
        <f t="shared" si="52"/>
        <v>0</v>
      </c>
      <c r="S572" s="15">
        <f>SUMIF(Accounts!A$10:A$84,C572,Accounts!A$10:A$84)</f>
        <v>0</v>
      </c>
      <c r="T572" s="15">
        <f t="shared" si="54"/>
        <v>0</v>
      </c>
      <c r="U572" s="15">
        <f t="shared" si="51"/>
        <v>0</v>
      </c>
    </row>
    <row r="573" spans="1:21">
      <c r="A573" s="56"/>
      <c r="B573" s="3"/>
      <c r="C573" s="216"/>
      <c r="D573" s="102"/>
      <c r="E573" s="102"/>
      <c r="F573" s="103"/>
      <c r="G573" s="131"/>
      <c r="H573" s="2"/>
      <c r="I573" s="107">
        <f>IF(F573="",SUMIF(Accounts!$A$10:$A$84,C573,Accounts!$D$10:$D$84),0)</f>
        <v>0</v>
      </c>
      <c r="J573" s="30">
        <f>IF(H573&lt;&gt;"",ROUND(H573*(1-F573-I573),2),IF(SETUP!$C$10&lt;&gt;"Y",0,IF(SUMIF(Accounts!A$10:A$84,C573,Accounts!Q$10:Q$84)=1,0,ROUND((D573-E573)*(1-F573-I573)/SETUP!$C$13,2))))</f>
        <v>0</v>
      </c>
      <c r="K573" s="14" t="str">
        <f>IF(SUM(C573:H573)=0,"",IF(T573=0,LOOKUP(C573,Accounts!$A$10:$A$84,Accounts!$B$10:$B$84),"Error!  Invalid Account Number"))</f>
        <v/>
      </c>
      <c r="L573" s="30">
        <f t="shared" si="50"/>
        <v>0</v>
      </c>
      <c r="M573" s="152">
        <f t="shared" si="53"/>
        <v>0</v>
      </c>
      <c r="N573" s="43"/>
      <c r="O573" s="92"/>
      <c r="P573" s="150"/>
      <c r="Q573" s="156">
        <f t="shared" si="55"/>
        <v>0</v>
      </c>
      <c r="R573" s="161">
        <f t="shared" si="52"/>
        <v>0</v>
      </c>
      <c r="S573" s="15">
        <f>SUMIF(Accounts!A$10:A$84,C573,Accounts!A$10:A$84)</f>
        <v>0</v>
      </c>
      <c r="T573" s="15">
        <f t="shared" si="54"/>
        <v>0</v>
      </c>
      <c r="U573" s="15">
        <f t="shared" si="51"/>
        <v>0</v>
      </c>
    </row>
    <row r="574" spans="1:21">
      <c r="A574" s="56"/>
      <c r="B574" s="3"/>
      <c r="C574" s="216"/>
      <c r="D574" s="102"/>
      <c r="E574" s="102"/>
      <c r="F574" s="103"/>
      <c r="G574" s="131"/>
      <c r="H574" s="2"/>
      <c r="I574" s="107">
        <f>IF(F574="",SUMIF(Accounts!$A$10:$A$84,C574,Accounts!$D$10:$D$84),0)</f>
        <v>0</v>
      </c>
      <c r="J574" s="30">
        <f>IF(H574&lt;&gt;"",ROUND(H574*(1-F574-I574),2),IF(SETUP!$C$10&lt;&gt;"Y",0,IF(SUMIF(Accounts!A$10:A$84,C574,Accounts!Q$10:Q$84)=1,0,ROUND((D574-E574)*(1-F574-I574)/SETUP!$C$13,2))))</f>
        <v>0</v>
      </c>
      <c r="K574" s="14" t="str">
        <f>IF(SUM(C574:H574)=0,"",IF(T574=0,LOOKUP(C574,Accounts!$A$10:$A$84,Accounts!$B$10:$B$84),"Error!  Invalid Account Number"))</f>
        <v/>
      </c>
      <c r="L574" s="30">
        <f t="shared" si="50"/>
        <v>0</v>
      </c>
      <c r="M574" s="152">
        <f t="shared" si="53"/>
        <v>0</v>
      </c>
      <c r="N574" s="43"/>
      <c r="O574" s="92"/>
      <c r="P574" s="150"/>
      <c r="Q574" s="156">
        <f t="shared" si="55"/>
        <v>0</v>
      </c>
      <c r="R574" s="161">
        <f t="shared" si="52"/>
        <v>0</v>
      </c>
      <c r="S574" s="15">
        <f>SUMIF(Accounts!A$10:A$84,C574,Accounts!A$10:A$84)</f>
        <v>0</v>
      </c>
      <c r="T574" s="15">
        <f t="shared" si="54"/>
        <v>0</v>
      </c>
      <c r="U574" s="15">
        <f t="shared" si="51"/>
        <v>0</v>
      </c>
    </row>
    <row r="575" spans="1:21">
      <c r="A575" s="56"/>
      <c r="B575" s="3"/>
      <c r="C575" s="216"/>
      <c r="D575" s="102"/>
      <c r="E575" s="102"/>
      <c r="F575" s="103"/>
      <c r="G575" s="131"/>
      <c r="H575" s="2"/>
      <c r="I575" s="107">
        <f>IF(F575="",SUMIF(Accounts!$A$10:$A$84,C575,Accounts!$D$10:$D$84),0)</f>
        <v>0</v>
      </c>
      <c r="J575" s="30">
        <f>IF(H575&lt;&gt;"",ROUND(H575*(1-F575-I575),2),IF(SETUP!$C$10&lt;&gt;"Y",0,IF(SUMIF(Accounts!A$10:A$84,C575,Accounts!Q$10:Q$84)=1,0,ROUND((D575-E575)*(1-F575-I575)/SETUP!$C$13,2))))</f>
        <v>0</v>
      </c>
      <c r="K575" s="14" t="str">
        <f>IF(SUM(C575:H575)=0,"",IF(T575=0,LOOKUP(C575,Accounts!$A$10:$A$84,Accounts!$B$10:$B$84),"Error!  Invalid Account Number"))</f>
        <v/>
      </c>
      <c r="L575" s="30">
        <f t="shared" si="50"/>
        <v>0</v>
      </c>
      <c r="M575" s="152">
        <f t="shared" si="53"/>
        <v>0</v>
      </c>
      <c r="N575" s="43"/>
      <c r="O575" s="92"/>
      <c r="P575" s="150"/>
      <c r="Q575" s="156">
        <f t="shared" si="55"/>
        <v>0</v>
      </c>
      <c r="R575" s="161">
        <f t="shared" si="52"/>
        <v>0</v>
      </c>
      <c r="S575" s="15">
        <f>SUMIF(Accounts!A$10:A$84,C575,Accounts!A$10:A$84)</f>
        <v>0</v>
      </c>
      <c r="T575" s="15">
        <f t="shared" si="54"/>
        <v>0</v>
      </c>
      <c r="U575" s="15">
        <f t="shared" si="51"/>
        <v>0</v>
      </c>
    </row>
    <row r="576" spans="1:21">
      <c r="A576" s="56"/>
      <c r="B576" s="3"/>
      <c r="C576" s="216"/>
      <c r="D576" s="102"/>
      <c r="E576" s="102"/>
      <c r="F576" s="103"/>
      <c r="G576" s="131"/>
      <c r="H576" s="2"/>
      <c r="I576" s="107">
        <f>IF(F576="",SUMIF(Accounts!$A$10:$A$84,C576,Accounts!$D$10:$D$84),0)</f>
        <v>0</v>
      </c>
      <c r="J576" s="30">
        <f>IF(H576&lt;&gt;"",ROUND(H576*(1-F576-I576),2),IF(SETUP!$C$10&lt;&gt;"Y",0,IF(SUMIF(Accounts!A$10:A$84,C576,Accounts!Q$10:Q$84)=1,0,ROUND((D576-E576)*(1-F576-I576)/SETUP!$C$13,2))))</f>
        <v>0</v>
      </c>
      <c r="K576" s="14" t="str">
        <f>IF(SUM(C576:H576)=0,"",IF(T576=0,LOOKUP(C576,Accounts!$A$10:$A$84,Accounts!$B$10:$B$84),"Error!  Invalid Account Number"))</f>
        <v/>
      </c>
      <c r="L576" s="30">
        <f t="shared" si="50"/>
        <v>0</v>
      </c>
      <c r="M576" s="152">
        <f t="shared" si="53"/>
        <v>0</v>
      </c>
      <c r="N576" s="43"/>
      <c r="O576" s="92"/>
      <c r="P576" s="150"/>
      <c r="Q576" s="156">
        <f t="shared" si="55"/>
        <v>0</v>
      </c>
      <c r="R576" s="161">
        <f t="shared" si="52"/>
        <v>0</v>
      </c>
      <c r="S576" s="15">
        <f>SUMIF(Accounts!A$10:A$84,C576,Accounts!A$10:A$84)</f>
        <v>0</v>
      </c>
      <c r="T576" s="15">
        <f t="shared" si="54"/>
        <v>0</v>
      </c>
      <c r="U576" s="15">
        <f t="shared" si="51"/>
        <v>0</v>
      </c>
    </row>
    <row r="577" spans="1:21">
      <c r="A577" s="56"/>
      <c r="B577" s="3"/>
      <c r="C577" s="216"/>
      <c r="D577" s="102"/>
      <c r="E577" s="102"/>
      <c r="F577" s="103"/>
      <c r="G577" s="131"/>
      <c r="H577" s="2"/>
      <c r="I577" s="107">
        <f>IF(F577="",SUMIF(Accounts!$A$10:$A$84,C577,Accounts!$D$10:$D$84),0)</f>
        <v>0</v>
      </c>
      <c r="J577" s="30">
        <f>IF(H577&lt;&gt;"",ROUND(H577*(1-F577-I577),2),IF(SETUP!$C$10&lt;&gt;"Y",0,IF(SUMIF(Accounts!A$10:A$84,C577,Accounts!Q$10:Q$84)=1,0,ROUND((D577-E577)*(1-F577-I577)/SETUP!$C$13,2))))</f>
        <v>0</v>
      </c>
      <c r="K577" s="14" t="str">
        <f>IF(SUM(C577:H577)=0,"",IF(T577=0,LOOKUP(C577,Accounts!$A$10:$A$84,Accounts!$B$10:$B$84),"Error!  Invalid Account Number"))</f>
        <v/>
      </c>
      <c r="L577" s="30">
        <f t="shared" si="50"/>
        <v>0</v>
      </c>
      <c r="M577" s="152">
        <f t="shared" si="53"/>
        <v>0</v>
      </c>
      <c r="N577" s="43"/>
      <c r="O577" s="92"/>
      <c r="P577" s="150"/>
      <c r="Q577" s="156">
        <f t="shared" si="55"/>
        <v>0</v>
      </c>
      <c r="R577" s="161">
        <f t="shared" si="52"/>
        <v>0</v>
      </c>
      <c r="S577" s="15">
        <f>SUMIF(Accounts!A$10:A$84,C577,Accounts!A$10:A$84)</f>
        <v>0</v>
      </c>
      <c r="T577" s="15">
        <f t="shared" si="54"/>
        <v>0</v>
      </c>
      <c r="U577" s="15">
        <f t="shared" si="51"/>
        <v>0</v>
      </c>
    </row>
    <row r="578" spans="1:21">
      <c r="A578" s="56"/>
      <c r="B578" s="3"/>
      <c r="C578" s="216"/>
      <c r="D578" s="102"/>
      <c r="E578" s="102"/>
      <c r="F578" s="103"/>
      <c r="G578" s="131"/>
      <c r="H578" s="2"/>
      <c r="I578" s="107">
        <f>IF(F578="",SUMIF(Accounts!$A$10:$A$84,C578,Accounts!$D$10:$D$84),0)</f>
        <v>0</v>
      </c>
      <c r="J578" s="30">
        <f>IF(H578&lt;&gt;"",ROUND(H578*(1-F578-I578),2),IF(SETUP!$C$10&lt;&gt;"Y",0,IF(SUMIF(Accounts!A$10:A$84,C578,Accounts!Q$10:Q$84)=1,0,ROUND((D578-E578)*(1-F578-I578)/SETUP!$C$13,2))))</f>
        <v>0</v>
      </c>
      <c r="K578" s="14" t="str">
        <f>IF(SUM(C578:H578)=0,"",IF(T578=0,LOOKUP(C578,Accounts!$A$10:$A$84,Accounts!$B$10:$B$84),"Error!  Invalid Account Number"))</f>
        <v/>
      </c>
      <c r="L578" s="30">
        <f t="shared" si="50"/>
        <v>0</v>
      </c>
      <c r="M578" s="152">
        <f t="shared" si="53"/>
        <v>0</v>
      </c>
      <c r="N578" s="43"/>
      <c r="O578" s="92"/>
      <c r="P578" s="150"/>
      <c r="Q578" s="156">
        <f t="shared" si="55"/>
        <v>0</v>
      </c>
      <c r="R578" s="161">
        <f t="shared" si="52"/>
        <v>0</v>
      </c>
      <c r="S578" s="15">
        <f>SUMIF(Accounts!A$10:A$84,C578,Accounts!A$10:A$84)</f>
        <v>0</v>
      </c>
      <c r="T578" s="15">
        <f t="shared" si="54"/>
        <v>0</v>
      </c>
      <c r="U578" s="15">
        <f t="shared" si="51"/>
        <v>0</v>
      </c>
    </row>
    <row r="579" spans="1:21">
      <c r="A579" s="56"/>
      <c r="B579" s="3"/>
      <c r="C579" s="216"/>
      <c r="D579" s="102"/>
      <c r="E579" s="102"/>
      <c r="F579" s="103"/>
      <c r="G579" s="131"/>
      <c r="H579" s="2"/>
      <c r="I579" s="107">
        <f>IF(F579="",SUMIF(Accounts!$A$10:$A$84,C579,Accounts!$D$10:$D$84),0)</f>
        <v>0</v>
      </c>
      <c r="J579" s="30">
        <f>IF(H579&lt;&gt;"",ROUND(H579*(1-F579-I579),2),IF(SETUP!$C$10&lt;&gt;"Y",0,IF(SUMIF(Accounts!A$10:A$84,C579,Accounts!Q$10:Q$84)=1,0,ROUND((D579-E579)*(1-F579-I579)/SETUP!$C$13,2))))</f>
        <v>0</v>
      </c>
      <c r="K579" s="14" t="str">
        <f>IF(SUM(C579:H579)=0,"",IF(T579=0,LOOKUP(C579,Accounts!$A$10:$A$84,Accounts!$B$10:$B$84),"Error!  Invalid Account Number"))</f>
        <v/>
      </c>
      <c r="L579" s="30">
        <f t="shared" si="50"/>
        <v>0</v>
      </c>
      <c r="M579" s="152">
        <f t="shared" si="53"/>
        <v>0</v>
      </c>
      <c r="N579" s="43"/>
      <c r="O579" s="92"/>
      <c r="P579" s="150"/>
      <c r="Q579" s="156">
        <f t="shared" si="55"/>
        <v>0</v>
      </c>
      <c r="R579" s="161">
        <f t="shared" si="52"/>
        <v>0</v>
      </c>
      <c r="S579" s="15">
        <f>SUMIF(Accounts!A$10:A$84,C579,Accounts!A$10:A$84)</f>
        <v>0</v>
      </c>
      <c r="T579" s="15">
        <f t="shared" si="54"/>
        <v>0</v>
      </c>
      <c r="U579" s="15">
        <f t="shared" si="51"/>
        <v>0</v>
      </c>
    </row>
    <row r="580" spans="1:21">
      <c r="A580" s="56"/>
      <c r="B580" s="3"/>
      <c r="C580" s="216"/>
      <c r="D580" s="102"/>
      <c r="E580" s="102"/>
      <c r="F580" s="103"/>
      <c r="G580" s="131"/>
      <c r="H580" s="2"/>
      <c r="I580" s="107">
        <f>IF(F580="",SUMIF(Accounts!$A$10:$A$84,C580,Accounts!$D$10:$D$84),0)</f>
        <v>0</v>
      </c>
      <c r="J580" s="30">
        <f>IF(H580&lt;&gt;"",ROUND(H580*(1-F580-I580),2),IF(SETUP!$C$10&lt;&gt;"Y",0,IF(SUMIF(Accounts!A$10:A$84,C580,Accounts!Q$10:Q$84)=1,0,ROUND((D580-E580)*(1-F580-I580)/SETUP!$C$13,2))))</f>
        <v>0</v>
      </c>
      <c r="K580" s="14" t="str">
        <f>IF(SUM(C580:H580)=0,"",IF(T580=0,LOOKUP(C580,Accounts!$A$10:$A$84,Accounts!$B$10:$B$84),"Error!  Invalid Account Number"))</f>
        <v/>
      </c>
      <c r="L580" s="30">
        <f t="shared" si="50"/>
        <v>0</v>
      </c>
      <c r="M580" s="152">
        <f t="shared" si="53"/>
        <v>0</v>
      </c>
      <c r="N580" s="43"/>
      <c r="O580" s="92"/>
      <c r="P580" s="150"/>
      <c r="Q580" s="156">
        <f t="shared" si="55"/>
        <v>0</v>
      </c>
      <c r="R580" s="161">
        <f t="shared" si="52"/>
        <v>0</v>
      </c>
      <c r="S580" s="15">
        <f>SUMIF(Accounts!A$10:A$84,C580,Accounts!A$10:A$84)</f>
        <v>0</v>
      </c>
      <c r="T580" s="15">
        <f t="shared" si="54"/>
        <v>0</v>
      </c>
      <c r="U580" s="15">
        <f t="shared" si="51"/>
        <v>0</v>
      </c>
    </row>
    <row r="581" spans="1:21">
      <c r="A581" s="56"/>
      <c r="B581" s="3"/>
      <c r="C581" s="216"/>
      <c r="D581" s="102"/>
      <c r="E581" s="102"/>
      <c r="F581" s="103"/>
      <c r="G581" s="131"/>
      <c r="H581" s="2"/>
      <c r="I581" s="107">
        <f>IF(F581="",SUMIF(Accounts!$A$10:$A$84,C581,Accounts!$D$10:$D$84),0)</f>
        <v>0</v>
      </c>
      <c r="J581" s="30">
        <f>IF(H581&lt;&gt;"",ROUND(H581*(1-F581-I581),2),IF(SETUP!$C$10&lt;&gt;"Y",0,IF(SUMIF(Accounts!A$10:A$84,C581,Accounts!Q$10:Q$84)=1,0,ROUND((D581-E581)*(1-F581-I581)/SETUP!$C$13,2))))</f>
        <v>0</v>
      </c>
      <c r="K581" s="14" t="str">
        <f>IF(SUM(C581:H581)=0,"",IF(T581=0,LOOKUP(C581,Accounts!$A$10:$A$84,Accounts!$B$10:$B$84),"Error!  Invalid Account Number"))</f>
        <v/>
      </c>
      <c r="L581" s="30">
        <f t="shared" si="50"/>
        <v>0</v>
      </c>
      <c r="M581" s="152">
        <f t="shared" si="53"/>
        <v>0</v>
      </c>
      <c r="N581" s="43"/>
      <c r="O581" s="92"/>
      <c r="P581" s="150"/>
      <c r="Q581" s="156">
        <f t="shared" si="55"/>
        <v>0</v>
      </c>
      <c r="R581" s="161">
        <f t="shared" si="52"/>
        <v>0</v>
      </c>
      <c r="S581" s="15">
        <f>SUMIF(Accounts!A$10:A$84,C581,Accounts!A$10:A$84)</f>
        <v>0</v>
      </c>
      <c r="T581" s="15">
        <f t="shared" si="54"/>
        <v>0</v>
      </c>
      <c r="U581" s="15">
        <f t="shared" si="51"/>
        <v>0</v>
      </c>
    </row>
    <row r="582" spans="1:21">
      <c r="A582" s="56"/>
      <c r="B582" s="3"/>
      <c r="C582" s="216"/>
      <c r="D582" s="102"/>
      <c r="E582" s="102"/>
      <c r="F582" s="103"/>
      <c r="G582" s="131"/>
      <c r="H582" s="2"/>
      <c r="I582" s="107">
        <f>IF(F582="",SUMIF(Accounts!$A$10:$A$84,C582,Accounts!$D$10:$D$84),0)</f>
        <v>0</v>
      </c>
      <c r="J582" s="30">
        <f>IF(H582&lt;&gt;"",ROUND(H582*(1-F582-I582),2),IF(SETUP!$C$10&lt;&gt;"Y",0,IF(SUMIF(Accounts!A$10:A$84,C582,Accounts!Q$10:Q$84)=1,0,ROUND((D582-E582)*(1-F582-I582)/SETUP!$C$13,2))))</f>
        <v>0</v>
      </c>
      <c r="K582" s="14" t="str">
        <f>IF(SUM(C582:H582)=0,"",IF(T582=0,LOOKUP(C582,Accounts!$A$10:$A$84,Accounts!$B$10:$B$84),"Error!  Invalid Account Number"))</f>
        <v/>
      </c>
      <c r="L582" s="30">
        <f t="shared" si="50"/>
        <v>0</v>
      </c>
      <c r="M582" s="152">
        <f t="shared" si="53"/>
        <v>0</v>
      </c>
      <c r="N582" s="43"/>
      <c r="O582" s="92"/>
      <c r="P582" s="150"/>
      <c r="Q582" s="156">
        <f t="shared" si="55"/>
        <v>0</v>
      </c>
      <c r="R582" s="161">
        <f t="shared" si="52"/>
        <v>0</v>
      </c>
      <c r="S582" s="15">
        <f>SUMIF(Accounts!A$10:A$84,C582,Accounts!A$10:A$84)</f>
        <v>0</v>
      </c>
      <c r="T582" s="15">
        <f t="shared" si="54"/>
        <v>0</v>
      </c>
      <c r="U582" s="15">
        <f t="shared" si="51"/>
        <v>0</v>
      </c>
    </row>
    <row r="583" spans="1:21">
      <c r="A583" s="56"/>
      <c r="B583" s="3"/>
      <c r="C583" s="216"/>
      <c r="D583" s="102"/>
      <c r="E583" s="102"/>
      <c r="F583" s="103"/>
      <c r="G583" s="131"/>
      <c r="H583" s="2"/>
      <c r="I583" s="107">
        <f>IF(F583="",SUMIF(Accounts!$A$10:$A$84,C583,Accounts!$D$10:$D$84),0)</f>
        <v>0</v>
      </c>
      <c r="J583" s="30">
        <f>IF(H583&lt;&gt;"",ROUND(H583*(1-F583-I583),2),IF(SETUP!$C$10&lt;&gt;"Y",0,IF(SUMIF(Accounts!A$10:A$84,C583,Accounts!Q$10:Q$84)=1,0,ROUND((D583-E583)*(1-F583-I583)/SETUP!$C$13,2))))</f>
        <v>0</v>
      </c>
      <c r="K583" s="14" t="str">
        <f>IF(SUM(C583:H583)=0,"",IF(T583=0,LOOKUP(C583,Accounts!$A$10:$A$84,Accounts!$B$10:$B$84),"Error!  Invalid Account Number"))</f>
        <v/>
      </c>
      <c r="L583" s="30">
        <f t="shared" si="50"/>
        <v>0</v>
      </c>
      <c r="M583" s="152">
        <f t="shared" si="53"/>
        <v>0</v>
      </c>
      <c r="N583" s="43"/>
      <c r="O583" s="92"/>
      <c r="P583" s="150"/>
      <c r="Q583" s="156">
        <f t="shared" si="55"/>
        <v>0</v>
      </c>
      <c r="R583" s="161">
        <f t="shared" si="52"/>
        <v>0</v>
      </c>
      <c r="S583" s="15">
        <f>SUMIF(Accounts!A$10:A$84,C583,Accounts!A$10:A$84)</f>
        <v>0</v>
      </c>
      <c r="T583" s="15">
        <f t="shared" si="54"/>
        <v>0</v>
      </c>
      <c r="U583" s="15">
        <f t="shared" si="51"/>
        <v>0</v>
      </c>
    </row>
    <row r="584" spans="1:21">
      <c r="A584" s="56"/>
      <c r="B584" s="3"/>
      <c r="C584" s="216"/>
      <c r="D584" s="102"/>
      <c r="E584" s="102"/>
      <c r="F584" s="103"/>
      <c r="G584" s="131"/>
      <c r="H584" s="2"/>
      <c r="I584" s="107">
        <f>IF(F584="",SUMIF(Accounts!$A$10:$A$84,C584,Accounts!$D$10:$D$84),0)</f>
        <v>0</v>
      </c>
      <c r="J584" s="30">
        <f>IF(H584&lt;&gt;"",ROUND(H584*(1-F584-I584),2),IF(SETUP!$C$10&lt;&gt;"Y",0,IF(SUMIF(Accounts!A$10:A$84,C584,Accounts!Q$10:Q$84)=1,0,ROUND((D584-E584)*(1-F584-I584)/SETUP!$C$13,2))))</f>
        <v>0</v>
      </c>
      <c r="K584" s="14" t="str">
        <f>IF(SUM(C584:H584)=0,"",IF(T584=0,LOOKUP(C584,Accounts!$A$10:$A$84,Accounts!$B$10:$B$84),"Error!  Invalid Account Number"))</f>
        <v/>
      </c>
      <c r="L584" s="30">
        <f t="shared" ref="L584:L608" si="56">D584-E584-J584-M584</f>
        <v>0</v>
      </c>
      <c r="M584" s="152">
        <f t="shared" si="53"/>
        <v>0</v>
      </c>
      <c r="N584" s="43"/>
      <c r="O584" s="92"/>
      <c r="P584" s="150"/>
      <c r="Q584" s="156">
        <f t="shared" si="55"/>
        <v>0</v>
      </c>
      <c r="R584" s="161">
        <f t="shared" si="52"/>
        <v>0</v>
      </c>
      <c r="S584" s="15">
        <f>SUMIF(Accounts!A$10:A$84,C584,Accounts!A$10:A$84)</f>
        <v>0</v>
      </c>
      <c r="T584" s="15">
        <f t="shared" si="54"/>
        <v>0</v>
      </c>
      <c r="U584" s="15">
        <f t="shared" ref="U584:U610" si="57">IF(OR(AND(D584-E584&lt;0,J584&gt;0),AND(D584-E584&gt;0,J584&lt;0)),1,0)</f>
        <v>0</v>
      </c>
    </row>
    <row r="585" spans="1:21">
      <c r="A585" s="56"/>
      <c r="B585" s="3"/>
      <c r="C585" s="216"/>
      <c r="D585" s="102"/>
      <c r="E585" s="102"/>
      <c r="F585" s="103"/>
      <c r="G585" s="131"/>
      <c r="H585" s="2"/>
      <c r="I585" s="107">
        <f>IF(F585="",SUMIF(Accounts!$A$10:$A$84,C585,Accounts!$D$10:$D$84),0)</f>
        <v>0</v>
      </c>
      <c r="J585" s="30">
        <f>IF(H585&lt;&gt;"",ROUND(H585*(1-F585-I585),2),IF(SETUP!$C$10&lt;&gt;"Y",0,IF(SUMIF(Accounts!A$10:A$84,C585,Accounts!Q$10:Q$84)=1,0,ROUND((D585-E585)*(1-F585-I585)/SETUP!$C$13,2))))</f>
        <v>0</v>
      </c>
      <c r="K585" s="14" t="str">
        <f>IF(SUM(C585:H585)=0,"",IF(T585=0,LOOKUP(C585,Accounts!$A$10:$A$84,Accounts!$B$10:$B$84),"Error!  Invalid Account Number"))</f>
        <v/>
      </c>
      <c r="L585" s="30">
        <f t="shared" si="56"/>
        <v>0</v>
      </c>
      <c r="M585" s="152">
        <f t="shared" si="53"/>
        <v>0</v>
      </c>
      <c r="N585" s="43"/>
      <c r="O585" s="92"/>
      <c r="P585" s="150"/>
      <c r="Q585" s="156">
        <f t="shared" si="55"/>
        <v>0</v>
      </c>
      <c r="R585" s="161">
        <f t="shared" ref="R585:R608" si="58">J585+Q585</f>
        <v>0</v>
      </c>
      <c r="S585" s="15">
        <f>SUMIF(Accounts!A$10:A$84,C585,Accounts!A$10:A$84)</f>
        <v>0</v>
      </c>
      <c r="T585" s="15">
        <f t="shared" si="54"/>
        <v>0</v>
      </c>
      <c r="U585" s="15">
        <f t="shared" si="57"/>
        <v>0</v>
      </c>
    </row>
    <row r="586" spans="1:21">
      <c r="A586" s="56"/>
      <c r="B586" s="3"/>
      <c r="C586" s="216"/>
      <c r="D586" s="102"/>
      <c r="E586" s="102"/>
      <c r="F586" s="103"/>
      <c r="G586" s="131"/>
      <c r="H586" s="2"/>
      <c r="I586" s="107">
        <f>IF(F586="",SUMIF(Accounts!$A$10:$A$84,C586,Accounts!$D$10:$D$84),0)</f>
        <v>0</v>
      </c>
      <c r="J586" s="30">
        <f>IF(H586&lt;&gt;"",ROUND(H586*(1-F586-I586),2),IF(SETUP!$C$10&lt;&gt;"Y",0,IF(SUMIF(Accounts!A$10:A$84,C586,Accounts!Q$10:Q$84)=1,0,ROUND((D586-E586)*(1-F586-I586)/SETUP!$C$13,2))))</f>
        <v>0</v>
      </c>
      <c r="K586" s="14" t="str">
        <f>IF(SUM(C586:H586)=0,"",IF(T586=0,LOOKUP(C586,Accounts!$A$10:$A$84,Accounts!$B$10:$B$84),"Error!  Invalid Account Number"))</f>
        <v/>
      </c>
      <c r="L586" s="30">
        <f t="shared" si="56"/>
        <v>0</v>
      </c>
      <c r="M586" s="152">
        <f t="shared" ref="M586:M608" si="59">ROUND((D586-E586)*(F586+I586),2)</f>
        <v>0</v>
      </c>
      <c r="N586" s="43"/>
      <c r="O586" s="92"/>
      <c r="P586" s="150"/>
      <c r="Q586" s="156">
        <f t="shared" si="55"/>
        <v>0</v>
      </c>
      <c r="R586" s="161">
        <f t="shared" si="58"/>
        <v>0</v>
      </c>
      <c r="S586" s="15">
        <f>SUMIF(Accounts!A$10:A$84,C586,Accounts!A$10:A$84)</f>
        <v>0</v>
      </c>
      <c r="T586" s="15">
        <f t="shared" ref="T586:T608" si="60">IF(AND(SUM(D586:H586)&lt;&gt;0,C586=0),1,IF(S586=C586,0,1))</f>
        <v>0</v>
      </c>
      <c r="U586" s="15">
        <f t="shared" si="57"/>
        <v>0</v>
      </c>
    </row>
    <row r="587" spans="1:21">
      <c r="A587" s="56"/>
      <c r="B587" s="3"/>
      <c r="C587" s="216"/>
      <c r="D587" s="102"/>
      <c r="E587" s="102"/>
      <c r="F587" s="103"/>
      <c r="G587" s="131"/>
      <c r="H587" s="2"/>
      <c r="I587" s="107">
        <f>IF(F587="",SUMIF(Accounts!$A$10:$A$84,C587,Accounts!$D$10:$D$84),0)</f>
        <v>0</v>
      </c>
      <c r="J587" s="30">
        <f>IF(H587&lt;&gt;"",ROUND(H587*(1-F587-I587),2),IF(SETUP!$C$10&lt;&gt;"Y",0,IF(SUMIF(Accounts!A$10:A$84,C587,Accounts!Q$10:Q$84)=1,0,ROUND((D587-E587)*(1-F587-I587)/SETUP!$C$13,2))))</f>
        <v>0</v>
      </c>
      <c r="K587" s="14" t="str">
        <f>IF(SUM(C587:H587)=0,"",IF(T587=0,LOOKUP(C587,Accounts!$A$10:$A$84,Accounts!$B$10:$B$84),"Error!  Invalid Account Number"))</f>
        <v/>
      </c>
      <c r="L587" s="30">
        <f t="shared" si="56"/>
        <v>0</v>
      </c>
      <c r="M587" s="152">
        <f t="shared" si="59"/>
        <v>0</v>
      </c>
      <c r="N587" s="43"/>
      <c r="O587" s="92"/>
      <c r="P587" s="150"/>
      <c r="Q587" s="156">
        <f t="shared" ref="Q587:Q608" si="61">IF(AND(C587&gt;=101,C587&lt;=120),-J587,0)</f>
        <v>0</v>
      </c>
      <c r="R587" s="161">
        <f t="shared" si="58"/>
        <v>0</v>
      </c>
      <c r="S587" s="15">
        <f>SUMIF(Accounts!A$10:A$84,C587,Accounts!A$10:A$84)</f>
        <v>0</v>
      </c>
      <c r="T587" s="15">
        <f t="shared" si="60"/>
        <v>0</v>
      </c>
      <c r="U587" s="15">
        <f t="shared" si="57"/>
        <v>0</v>
      </c>
    </row>
    <row r="588" spans="1:21">
      <c r="A588" s="56"/>
      <c r="B588" s="3"/>
      <c r="C588" s="216"/>
      <c r="D588" s="102"/>
      <c r="E588" s="102"/>
      <c r="F588" s="103"/>
      <c r="G588" s="131"/>
      <c r="H588" s="2"/>
      <c r="I588" s="107">
        <f>IF(F588="",SUMIF(Accounts!$A$10:$A$84,C588,Accounts!$D$10:$D$84),0)</f>
        <v>0</v>
      </c>
      <c r="J588" s="30">
        <f>IF(H588&lt;&gt;"",ROUND(H588*(1-F588-I588),2),IF(SETUP!$C$10&lt;&gt;"Y",0,IF(SUMIF(Accounts!A$10:A$84,C588,Accounts!Q$10:Q$84)=1,0,ROUND((D588-E588)*(1-F588-I588)/SETUP!$C$13,2))))</f>
        <v>0</v>
      </c>
      <c r="K588" s="14" t="str">
        <f>IF(SUM(C588:H588)=0,"",IF(T588=0,LOOKUP(C588,Accounts!$A$10:$A$84,Accounts!$B$10:$B$84),"Error!  Invalid Account Number"))</f>
        <v/>
      </c>
      <c r="L588" s="30">
        <f t="shared" si="56"/>
        <v>0</v>
      </c>
      <c r="M588" s="152">
        <f t="shared" si="59"/>
        <v>0</v>
      </c>
      <c r="N588" s="43"/>
      <c r="O588" s="92"/>
      <c r="P588" s="150"/>
      <c r="Q588" s="156">
        <f t="shared" si="61"/>
        <v>0</v>
      </c>
      <c r="R588" s="161">
        <f t="shared" si="58"/>
        <v>0</v>
      </c>
      <c r="S588" s="15">
        <f>SUMIF(Accounts!A$10:A$84,C588,Accounts!A$10:A$84)</f>
        <v>0</v>
      </c>
      <c r="T588" s="15">
        <f t="shared" si="60"/>
        <v>0</v>
      </c>
      <c r="U588" s="15">
        <f t="shared" si="57"/>
        <v>0</v>
      </c>
    </row>
    <row r="589" spans="1:21">
      <c r="A589" s="56"/>
      <c r="B589" s="3"/>
      <c r="C589" s="216"/>
      <c r="D589" s="102"/>
      <c r="E589" s="102"/>
      <c r="F589" s="103"/>
      <c r="G589" s="131"/>
      <c r="H589" s="2"/>
      <c r="I589" s="107">
        <f>IF(F589="",SUMIF(Accounts!$A$10:$A$84,C589,Accounts!$D$10:$D$84),0)</f>
        <v>0</v>
      </c>
      <c r="J589" s="30">
        <f>IF(H589&lt;&gt;"",ROUND(H589*(1-F589-I589),2),IF(SETUP!$C$10&lt;&gt;"Y",0,IF(SUMIF(Accounts!A$10:A$84,C589,Accounts!Q$10:Q$84)=1,0,ROUND((D589-E589)*(1-F589-I589)/SETUP!$C$13,2))))</f>
        <v>0</v>
      </c>
      <c r="K589" s="14" t="str">
        <f>IF(SUM(C589:H589)=0,"",IF(T589=0,LOOKUP(C589,Accounts!$A$10:$A$84,Accounts!$B$10:$B$84),"Error!  Invalid Account Number"))</f>
        <v/>
      </c>
      <c r="L589" s="30">
        <f t="shared" si="56"/>
        <v>0</v>
      </c>
      <c r="M589" s="152">
        <f t="shared" si="59"/>
        <v>0</v>
      </c>
      <c r="N589" s="43"/>
      <c r="O589" s="92"/>
      <c r="P589" s="150"/>
      <c r="Q589" s="156">
        <f t="shared" si="61"/>
        <v>0</v>
      </c>
      <c r="R589" s="161">
        <f t="shared" si="58"/>
        <v>0</v>
      </c>
      <c r="S589" s="15">
        <f>SUMIF(Accounts!A$10:A$84,C589,Accounts!A$10:A$84)</f>
        <v>0</v>
      </c>
      <c r="T589" s="15">
        <f t="shared" si="60"/>
        <v>0</v>
      </c>
      <c r="U589" s="15">
        <f t="shared" si="57"/>
        <v>0</v>
      </c>
    </row>
    <row r="590" spans="1:21">
      <c r="A590" s="56"/>
      <c r="B590" s="3"/>
      <c r="C590" s="216"/>
      <c r="D590" s="102"/>
      <c r="E590" s="102"/>
      <c r="F590" s="103"/>
      <c r="G590" s="131"/>
      <c r="H590" s="2"/>
      <c r="I590" s="107">
        <f>IF(F590="",SUMIF(Accounts!$A$10:$A$84,C590,Accounts!$D$10:$D$84),0)</f>
        <v>0</v>
      </c>
      <c r="J590" s="30">
        <f>IF(H590&lt;&gt;"",ROUND(H590*(1-F590-I590),2),IF(SETUP!$C$10&lt;&gt;"Y",0,IF(SUMIF(Accounts!A$10:A$84,C590,Accounts!Q$10:Q$84)=1,0,ROUND((D590-E590)*(1-F590-I590)/SETUP!$C$13,2))))</f>
        <v>0</v>
      </c>
      <c r="K590" s="14" t="str">
        <f>IF(SUM(C590:H590)=0,"",IF(T590=0,LOOKUP(C590,Accounts!$A$10:$A$84,Accounts!$B$10:$B$84),"Error!  Invalid Account Number"))</f>
        <v/>
      </c>
      <c r="L590" s="30">
        <f t="shared" si="56"/>
        <v>0</v>
      </c>
      <c r="M590" s="152">
        <f t="shared" si="59"/>
        <v>0</v>
      </c>
      <c r="N590" s="43"/>
      <c r="O590" s="92"/>
      <c r="P590" s="150"/>
      <c r="Q590" s="156">
        <f t="shared" si="61"/>
        <v>0</v>
      </c>
      <c r="R590" s="161">
        <f t="shared" si="58"/>
        <v>0</v>
      </c>
      <c r="S590" s="15">
        <f>SUMIF(Accounts!A$10:A$84,C590,Accounts!A$10:A$84)</f>
        <v>0</v>
      </c>
      <c r="T590" s="15">
        <f t="shared" si="60"/>
        <v>0</v>
      </c>
      <c r="U590" s="15">
        <f t="shared" si="57"/>
        <v>0</v>
      </c>
    </row>
    <row r="591" spans="1:21">
      <c r="A591" s="56"/>
      <c r="B591" s="3"/>
      <c r="C591" s="216"/>
      <c r="D591" s="102"/>
      <c r="E591" s="102"/>
      <c r="F591" s="103"/>
      <c r="G591" s="131"/>
      <c r="H591" s="2"/>
      <c r="I591" s="107">
        <f>IF(F591="",SUMIF(Accounts!$A$10:$A$84,C591,Accounts!$D$10:$D$84),0)</f>
        <v>0</v>
      </c>
      <c r="J591" s="30">
        <f>IF(H591&lt;&gt;"",ROUND(H591*(1-F591-I591),2),IF(SETUP!$C$10&lt;&gt;"Y",0,IF(SUMIF(Accounts!A$10:A$84,C591,Accounts!Q$10:Q$84)=1,0,ROUND((D591-E591)*(1-F591-I591)/SETUP!$C$13,2))))</f>
        <v>0</v>
      </c>
      <c r="K591" s="14" t="str">
        <f>IF(SUM(C591:H591)=0,"",IF(T591=0,LOOKUP(C591,Accounts!$A$10:$A$84,Accounts!$B$10:$B$84),"Error!  Invalid Account Number"))</f>
        <v/>
      </c>
      <c r="L591" s="30">
        <f t="shared" si="56"/>
        <v>0</v>
      </c>
      <c r="M591" s="152">
        <f t="shared" si="59"/>
        <v>0</v>
      </c>
      <c r="N591" s="43"/>
      <c r="O591" s="92"/>
      <c r="P591" s="150"/>
      <c r="Q591" s="156">
        <f t="shared" si="61"/>
        <v>0</v>
      </c>
      <c r="R591" s="161">
        <f t="shared" si="58"/>
        <v>0</v>
      </c>
      <c r="S591" s="15">
        <f>SUMIF(Accounts!A$10:A$84,C591,Accounts!A$10:A$84)</f>
        <v>0</v>
      </c>
      <c r="T591" s="15">
        <f t="shared" si="60"/>
        <v>0</v>
      </c>
      <c r="U591" s="15">
        <f t="shared" si="57"/>
        <v>0</v>
      </c>
    </row>
    <row r="592" spans="1:21">
      <c r="A592" s="56"/>
      <c r="B592" s="3"/>
      <c r="C592" s="216"/>
      <c r="D592" s="102"/>
      <c r="E592" s="102"/>
      <c r="F592" s="103"/>
      <c r="G592" s="131"/>
      <c r="H592" s="2"/>
      <c r="I592" s="107">
        <f>IF(F592="",SUMIF(Accounts!$A$10:$A$84,C592,Accounts!$D$10:$D$84),0)</f>
        <v>0</v>
      </c>
      <c r="J592" s="30">
        <f>IF(H592&lt;&gt;"",ROUND(H592*(1-F592-I592),2),IF(SETUP!$C$10&lt;&gt;"Y",0,IF(SUMIF(Accounts!A$10:A$84,C592,Accounts!Q$10:Q$84)=1,0,ROUND((D592-E592)*(1-F592-I592)/SETUP!$C$13,2))))</f>
        <v>0</v>
      </c>
      <c r="K592" s="14" t="str">
        <f>IF(SUM(C592:H592)=0,"",IF(T592=0,LOOKUP(C592,Accounts!$A$10:$A$84,Accounts!$B$10:$B$84),"Error!  Invalid Account Number"))</f>
        <v/>
      </c>
      <c r="L592" s="30">
        <f t="shared" si="56"/>
        <v>0</v>
      </c>
      <c r="M592" s="152">
        <f t="shared" si="59"/>
        <v>0</v>
      </c>
      <c r="N592" s="43"/>
      <c r="O592" s="92"/>
      <c r="P592" s="150"/>
      <c r="Q592" s="156">
        <f t="shared" si="61"/>
        <v>0</v>
      </c>
      <c r="R592" s="161">
        <f t="shared" si="58"/>
        <v>0</v>
      </c>
      <c r="S592" s="15">
        <f>SUMIF(Accounts!A$10:A$84,C592,Accounts!A$10:A$84)</f>
        <v>0</v>
      </c>
      <c r="T592" s="15">
        <f t="shared" si="60"/>
        <v>0</v>
      </c>
      <c r="U592" s="15">
        <f t="shared" si="57"/>
        <v>0</v>
      </c>
    </row>
    <row r="593" spans="1:21">
      <c r="A593" s="56"/>
      <c r="B593" s="3"/>
      <c r="C593" s="216"/>
      <c r="D593" s="102"/>
      <c r="E593" s="102"/>
      <c r="F593" s="103"/>
      <c r="G593" s="131"/>
      <c r="H593" s="2"/>
      <c r="I593" s="107">
        <f>IF(F593="",SUMIF(Accounts!$A$10:$A$84,C593,Accounts!$D$10:$D$84),0)</f>
        <v>0</v>
      </c>
      <c r="J593" s="30">
        <f>IF(H593&lt;&gt;"",ROUND(H593*(1-F593-I593),2),IF(SETUP!$C$10&lt;&gt;"Y",0,IF(SUMIF(Accounts!A$10:A$84,C593,Accounts!Q$10:Q$84)=1,0,ROUND((D593-E593)*(1-F593-I593)/SETUP!$C$13,2))))</f>
        <v>0</v>
      </c>
      <c r="K593" s="14" t="str">
        <f>IF(SUM(C593:H593)=0,"",IF(T593=0,LOOKUP(C593,Accounts!$A$10:$A$84,Accounts!$B$10:$B$84),"Error!  Invalid Account Number"))</f>
        <v/>
      </c>
      <c r="L593" s="30">
        <f t="shared" si="56"/>
        <v>0</v>
      </c>
      <c r="M593" s="152">
        <f t="shared" si="59"/>
        <v>0</v>
      </c>
      <c r="N593" s="43"/>
      <c r="O593" s="92"/>
      <c r="P593" s="150"/>
      <c r="Q593" s="156">
        <f t="shared" si="61"/>
        <v>0</v>
      </c>
      <c r="R593" s="161">
        <f t="shared" si="58"/>
        <v>0</v>
      </c>
      <c r="S593" s="15">
        <f>SUMIF(Accounts!A$10:A$84,C593,Accounts!A$10:A$84)</f>
        <v>0</v>
      </c>
      <c r="T593" s="15">
        <f t="shared" si="60"/>
        <v>0</v>
      </c>
      <c r="U593" s="15">
        <f t="shared" si="57"/>
        <v>0</v>
      </c>
    </row>
    <row r="594" spans="1:21">
      <c r="A594" s="56"/>
      <c r="B594" s="3"/>
      <c r="C594" s="216"/>
      <c r="D594" s="102"/>
      <c r="E594" s="102"/>
      <c r="F594" s="103"/>
      <c r="G594" s="131"/>
      <c r="H594" s="2"/>
      <c r="I594" s="107">
        <f>IF(F594="",SUMIF(Accounts!$A$10:$A$84,C594,Accounts!$D$10:$D$84),0)</f>
        <v>0</v>
      </c>
      <c r="J594" s="30">
        <f>IF(H594&lt;&gt;"",ROUND(H594*(1-F594-I594),2),IF(SETUP!$C$10&lt;&gt;"Y",0,IF(SUMIF(Accounts!A$10:A$84,C594,Accounts!Q$10:Q$84)=1,0,ROUND((D594-E594)*(1-F594-I594)/SETUP!$C$13,2))))</f>
        <v>0</v>
      </c>
      <c r="K594" s="14" t="str">
        <f>IF(SUM(C594:H594)=0,"",IF(T594=0,LOOKUP(C594,Accounts!$A$10:$A$84,Accounts!$B$10:$B$84),"Error!  Invalid Account Number"))</f>
        <v/>
      </c>
      <c r="L594" s="30">
        <f t="shared" si="56"/>
        <v>0</v>
      </c>
      <c r="M594" s="152">
        <f t="shared" si="59"/>
        <v>0</v>
      </c>
      <c r="N594" s="43"/>
      <c r="O594" s="92"/>
      <c r="P594" s="150"/>
      <c r="Q594" s="156">
        <f t="shared" si="61"/>
        <v>0</v>
      </c>
      <c r="R594" s="161">
        <f t="shared" si="58"/>
        <v>0</v>
      </c>
      <c r="S594" s="15">
        <f>SUMIF(Accounts!A$10:A$84,C594,Accounts!A$10:A$84)</f>
        <v>0</v>
      </c>
      <c r="T594" s="15">
        <f t="shared" si="60"/>
        <v>0</v>
      </c>
      <c r="U594" s="15">
        <f t="shared" si="57"/>
        <v>0</v>
      </c>
    </row>
    <row r="595" spans="1:21">
      <c r="A595" s="56"/>
      <c r="B595" s="3"/>
      <c r="C595" s="216"/>
      <c r="D595" s="102"/>
      <c r="E595" s="102"/>
      <c r="F595" s="103"/>
      <c r="G595" s="131"/>
      <c r="H595" s="2"/>
      <c r="I595" s="107">
        <f>IF(F595="",SUMIF(Accounts!$A$10:$A$84,C595,Accounts!$D$10:$D$84),0)</f>
        <v>0</v>
      </c>
      <c r="J595" s="30">
        <f>IF(H595&lt;&gt;"",ROUND(H595*(1-F595-I595),2),IF(SETUP!$C$10&lt;&gt;"Y",0,IF(SUMIF(Accounts!A$10:A$84,C595,Accounts!Q$10:Q$84)=1,0,ROUND((D595-E595)*(1-F595-I595)/SETUP!$C$13,2))))</f>
        <v>0</v>
      </c>
      <c r="K595" s="14" t="str">
        <f>IF(SUM(C595:H595)=0,"",IF(T595=0,LOOKUP(C595,Accounts!$A$10:$A$84,Accounts!$B$10:$B$84),"Error!  Invalid Account Number"))</f>
        <v/>
      </c>
      <c r="L595" s="30">
        <f t="shared" si="56"/>
        <v>0</v>
      </c>
      <c r="M595" s="152">
        <f t="shared" si="59"/>
        <v>0</v>
      </c>
      <c r="N595" s="43"/>
      <c r="O595" s="92"/>
      <c r="P595" s="150"/>
      <c r="Q595" s="156">
        <f t="shared" si="61"/>
        <v>0</v>
      </c>
      <c r="R595" s="161">
        <f t="shared" si="58"/>
        <v>0</v>
      </c>
      <c r="S595" s="15">
        <f>SUMIF(Accounts!A$10:A$84,C595,Accounts!A$10:A$84)</f>
        <v>0</v>
      </c>
      <c r="T595" s="15">
        <f t="shared" si="60"/>
        <v>0</v>
      </c>
      <c r="U595" s="15">
        <f t="shared" si="57"/>
        <v>0</v>
      </c>
    </row>
    <row r="596" spans="1:21">
      <c r="A596" s="56"/>
      <c r="B596" s="3"/>
      <c r="C596" s="216"/>
      <c r="D596" s="102"/>
      <c r="E596" s="102"/>
      <c r="F596" s="103"/>
      <c r="G596" s="131"/>
      <c r="H596" s="2"/>
      <c r="I596" s="107">
        <f>IF(F596="",SUMIF(Accounts!$A$10:$A$84,C596,Accounts!$D$10:$D$84),0)</f>
        <v>0</v>
      </c>
      <c r="J596" s="30">
        <f>IF(H596&lt;&gt;"",ROUND(H596*(1-F596-I596),2),IF(SETUP!$C$10&lt;&gt;"Y",0,IF(SUMIF(Accounts!A$10:A$84,C596,Accounts!Q$10:Q$84)=1,0,ROUND((D596-E596)*(1-F596-I596)/SETUP!$C$13,2))))</f>
        <v>0</v>
      </c>
      <c r="K596" s="14" t="str">
        <f>IF(SUM(C596:H596)=0,"",IF(T596=0,LOOKUP(C596,Accounts!$A$10:$A$84,Accounts!$B$10:$B$84),"Error!  Invalid Account Number"))</f>
        <v/>
      </c>
      <c r="L596" s="30">
        <f t="shared" si="56"/>
        <v>0</v>
      </c>
      <c r="M596" s="152">
        <f t="shared" si="59"/>
        <v>0</v>
      </c>
      <c r="N596" s="43"/>
      <c r="O596" s="92"/>
      <c r="P596" s="150"/>
      <c r="Q596" s="156">
        <f t="shared" si="61"/>
        <v>0</v>
      </c>
      <c r="R596" s="161">
        <f t="shared" si="58"/>
        <v>0</v>
      </c>
      <c r="S596" s="15">
        <f>SUMIF(Accounts!A$10:A$84,C596,Accounts!A$10:A$84)</f>
        <v>0</v>
      </c>
      <c r="T596" s="15">
        <f t="shared" si="60"/>
        <v>0</v>
      </c>
      <c r="U596" s="15">
        <f t="shared" si="57"/>
        <v>0</v>
      </c>
    </row>
    <row r="597" spans="1:21">
      <c r="A597" s="56"/>
      <c r="B597" s="3"/>
      <c r="C597" s="216"/>
      <c r="D597" s="102"/>
      <c r="E597" s="102"/>
      <c r="F597" s="103"/>
      <c r="G597" s="131"/>
      <c r="H597" s="2"/>
      <c r="I597" s="107">
        <f>IF(F597="",SUMIF(Accounts!$A$10:$A$84,C597,Accounts!$D$10:$D$84),0)</f>
        <v>0</v>
      </c>
      <c r="J597" s="30">
        <f>IF(H597&lt;&gt;"",ROUND(H597*(1-F597-I597),2),IF(SETUP!$C$10&lt;&gt;"Y",0,IF(SUMIF(Accounts!A$10:A$84,C597,Accounts!Q$10:Q$84)=1,0,ROUND((D597-E597)*(1-F597-I597)/SETUP!$C$13,2))))</f>
        <v>0</v>
      </c>
      <c r="K597" s="14" t="str">
        <f>IF(SUM(C597:H597)=0,"",IF(T597=0,LOOKUP(C597,Accounts!$A$10:$A$84,Accounts!$B$10:$B$84),"Error!  Invalid Account Number"))</f>
        <v/>
      </c>
      <c r="L597" s="30">
        <f t="shared" si="56"/>
        <v>0</v>
      </c>
      <c r="M597" s="152">
        <f t="shared" si="59"/>
        <v>0</v>
      </c>
      <c r="N597" s="43"/>
      <c r="O597" s="92"/>
      <c r="P597" s="150"/>
      <c r="Q597" s="156">
        <f t="shared" si="61"/>
        <v>0</v>
      </c>
      <c r="R597" s="161">
        <f t="shared" si="58"/>
        <v>0</v>
      </c>
      <c r="S597" s="15">
        <f>SUMIF(Accounts!A$10:A$84,C597,Accounts!A$10:A$84)</f>
        <v>0</v>
      </c>
      <c r="T597" s="15">
        <f t="shared" si="60"/>
        <v>0</v>
      </c>
      <c r="U597" s="15">
        <f t="shared" si="57"/>
        <v>0</v>
      </c>
    </row>
    <row r="598" spans="1:21">
      <c r="A598" s="56"/>
      <c r="B598" s="3"/>
      <c r="C598" s="216"/>
      <c r="D598" s="102"/>
      <c r="E598" s="102"/>
      <c r="F598" s="103"/>
      <c r="G598" s="131"/>
      <c r="H598" s="2"/>
      <c r="I598" s="107">
        <f>IF(F598="",SUMIF(Accounts!$A$10:$A$84,C598,Accounts!$D$10:$D$84),0)</f>
        <v>0</v>
      </c>
      <c r="J598" s="30">
        <f>IF(H598&lt;&gt;"",ROUND(H598*(1-F598-I598),2),IF(SETUP!$C$10&lt;&gt;"Y",0,IF(SUMIF(Accounts!A$10:A$84,C598,Accounts!Q$10:Q$84)=1,0,ROUND((D598-E598)*(1-F598-I598)/SETUP!$C$13,2))))</f>
        <v>0</v>
      </c>
      <c r="K598" s="14" t="str">
        <f>IF(SUM(C598:H598)=0,"",IF(T598=0,LOOKUP(C598,Accounts!$A$10:$A$84,Accounts!$B$10:$B$84),"Error!  Invalid Account Number"))</f>
        <v/>
      </c>
      <c r="L598" s="30">
        <f t="shared" si="56"/>
        <v>0</v>
      </c>
      <c r="M598" s="152">
        <f t="shared" si="59"/>
        <v>0</v>
      </c>
      <c r="N598" s="43"/>
      <c r="O598" s="92"/>
      <c r="P598" s="150"/>
      <c r="Q598" s="156">
        <f t="shared" si="61"/>
        <v>0</v>
      </c>
      <c r="R598" s="161">
        <f t="shared" si="58"/>
        <v>0</v>
      </c>
      <c r="S598" s="15">
        <f>SUMIF(Accounts!A$10:A$84,C598,Accounts!A$10:A$84)</f>
        <v>0</v>
      </c>
      <c r="T598" s="15">
        <f t="shared" si="60"/>
        <v>0</v>
      </c>
      <c r="U598" s="15">
        <f t="shared" si="57"/>
        <v>0</v>
      </c>
    </row>
    <row r="599" spans="1:21">
      <c r="A599" s="56"/>
      <c r="B599" s="3"/>
      <c r="C599" s="216"/>
      <c r="D599" s="102"/>
      <c r="E599" s="102"/>
      <c r="F599" s="103"/>
      <c r="G599" s="131"/>
      <c r="H599" s="2"/>
      <c r="I599" s="107">
        <f>IF(F599="",SUMIF(Accounts!$A$10:$A$84,C599,Accounts!$D$10:$D$84),0)</f>
        <v>0</v>
      </c>
      <c r="J599" s="30">
        <f>IF(H599&lt;&gt;"",ROUND(H599*(1-F599-I599),2),IF(SETUP!$C$10&lt;&gt;"Y",0,IF(SUMIF(Accounts!A$10:A$84,C599,Accounts!Q$10:Q$84)=1,0,ROUND((D599-E599)*(1-F599-I599)/SETUP!$C$13,2))))</f>
        <v>0</v>
      </c>
      <c r="K599" s="14" t="str">
        <f>IF(SUM(C599:H599)=0,"",IF(T599=0,LOOKUP(C599,Accounts!$A$10:$A$84,Accounts!$B$10:$B$84),"Error!  Invalid Account Number"))</f>
        <v/>
      </c>
      <c r="L599" s="30">
        <f t="shared" si="56"/>
        <v>0</v>
      </c>
      <c r="M599" s="152">
        <f t="shared" si="59"/>
        <v>0</v>
      </c>
      <c r="N599" s="43"/>
      <c r="O599" s="92"/>
      <c r="P599" s="150"/>
      <c r="Q599" s="156">
        <f t="shared" si="61"/>
        <v>0</v>
      </c>
      <c r="R599" s="161">
        <f t="shared" si="58"/>
        <v>0</v>
      </c>
      <c r="S599" s="15">
        <f>SUMIF(Accounts!A$10:A$84,C599,Accounts!A$10:A$84)</f>
        <v>0</v>
      </c>
      <c r="T599" s="15">
        <f t="shared" si="60"/>
        <v>0</v>
      </c>
      <c r="U599" s="15">
        <f t="shared" si="57"/>
        <v>0</v>
      </c>
    </row>
    <row r="600" spans="1:21">
      <c r="A600" s="56"/>
      <c r="B600" s="3"/>
      <c r="C600" s="216"/>
      <c r="D600" s="102"/>
      <c r="E600" s="102"/>
      <c r="F600" s="103"/>
      <c r="G600" s="131"/>
      <c r="H600" s="2"/>
      <c r="I600" s="107">
        <f>IF(F600="",SUMIF(Accounts!$A$10:$A$84,C600,Accounts!$D$10:$D$84),0)</f>
        <v>0</v>
      </c>
      <c r="J600" s="30">
        <f>IF(H600&lt;&gt;"",ROUND(H600*(1-F600-I600),2),IF(SETUP!$C$10&lt;&gt;"Y",0,IF(SUMIF(Accounts!A$10:A$84,C600,Accounts!Q$10:Q$84)=1,0,ROUND((D600-E600)*(1-F600-I600)/SETUP!$C$13,2))))</f>
        <v>0</v>
      </c>
      <c r="K600" s="14" t="str">
        <f>IF(SUM(C600:H600)=0,"",IF(T600=0,LOOKUP(C600,Accounts!$A$10:$A$84,Accounts!$B$10:$B$84),"Error!  Invalid Account Number"))</f>
        <v/>
      </c>
      <c r="L600" s="30">
        <f t="shared" si="56"/>
        <v>0</v>
      </c>
      <c r="M600" s="152">
        <f t="shared" si="59"/>
        <v>0</v>
      </c>
      <c r="N600" s="43"/>
      <c r="O600" s="92"/>
      <c r="P600" s="150"/>
      <c r="Q600" s="156">
        <f t="shared" si="61"/>
        <v>0</v>
      </c>
      <c r="R600" s="161">
        <f t="shared" si="58"/>
        <v>0</v>
      </c>
      <c r="S600" s="15">
        <f>SUMIF(Accounts!A$10:A$84,C600,Accounts!A$10:A$84)</f>
        <v>0</v>
      </c>
      <c r="T600" s="15">
        <f t="shared" si="60"/>
        <v>0</v>
      </c>
      <c r="U600" s="15">
        <f t="shared" si="57"/>
        <v>0</v>
      </c>
    </row>
    <row r="601" spans="1:21">
      <c r="A601" s="56"/>
      <c r="B601" s="3"/>
      <c r="C601" s="216"/>
      <c r="D601" s="102"/>
      <c r="E601" s="102"/>
      <c r="F601" s="103"/>
      <c r="G601" s="131"/>
      <c r="H601" s="2"/>
      <c r="I601" s="107">
        <f>IF(F601="",SUMIF(Accounts!$A$10:$A$84,C601,Accounts!$D$10:$D$84),0)</f>
        <v>0</v>
      </c>
      <c r="J601" s="30">
        <f>IF(H601&lt;&gt;"",ROUND(H601*(1-F601-I601),2),IF(SETUP!$C$10&lt;&gt;"Y",0,IF(SUMIF(Accounts!A$10:A$84,C601,Accounts!Q$10:Q$84)=1,0,ROUND((D601-E601)*(1-F601-I601)/SETUP!$C$13,2))))</f>
        <v>0</v>
      </c>
      <c r="K601" s="14" t="str">
        <f>IF(SUM(C601:H601)=0,"",IF(T601=0,LOOKUP(C601,Accounts!$A$10:$A$84,Accounts!$B$10:$B$84),"Error!  Invalid Account Number"))</f>
        <v/>
      </c>
      <c r="L601" s="30">
        <f t="shared" si="56"/>
        <v>0</v>
      </c>
      <c r="M601" s="152">
        <f t="shared" si="59"/>
        <v>0</v>
      </c>
      <c r="N601" s="43"/>
      <c r="O601" s="92"/>
      <c r="P601" s="150"/>
      <c r="Q601" s="156">
        <f t="shared" si="61"/>
        <v>0</v>
      </c>
      <c r="R601" s="161">
        <f t="shared" si="58"/>
        <v>0</v>
      </c>
      <c r="S601" s="15">
        <f>SUMIF(Accounts!A$10:A$84,C601,Accounts!A$10:A$84)</f>
        <v>0</v>
      </c>
      <c r="T601" s="15">
        <f t="shared" si="60"/>
        <v>0</v>
      </c>
      <c r="U601" s="15">
        <f t="shared" si="57"/>
        <v>0</v>
      </c>
    </row>
    <row r="602" spans="1:21">
      <c r="A602" s="56"/>
      <c r="B602" s="3"/>
      <c r="C602" s="216"/>
      <c r="D602" s="102"/>
      <c r="E602" s="102"/>
      <c r="F602" s="103"/>
      <c r="G602" s="131"/>
      <c r="H602" s="2"/>
      <c r="I602" s="107">
        <f>IF(F602="",SUMIF(Accounts!$A$10:$A$84,C602,Accounts!$D$10:$D$84),0)</f>
        <v>0</v>
      </c>
      <c r="J602" s="30">
        <f>IF(H602&lt;&gt;"",ROUND(H602*(1-F602-I602),2),IF(SETUP!$C$10&lt;&gt;"Y",0,IF(SUMIF(Accounts!A$10:A$84,C602,Accounts!Q$10:Q$84)=1,0,ROUND((D602-E602)*(1-F602-I602)/SETUP!$C$13,2))))</f>
        <v>0</v>
      </c>
      <c r="K602" s="14" t="str">
        <f>IF(SUM(C602:H602)=0,"",IF(T602=0,LOOKUP(C602,Accounts!$A$10:$A$84,Accounts!$B$10:$B$84),"Error!  Invalid Account Number"))</f>
        <v/>
      </c>
      <c r="L602" s="30">
        <f t="shared" si="56"/>
        <v>0</v>
      </c>
      <c r="M602" s="152">
        <f t="shared" si="59"/>
        <v>0</v>
      </c>
      <c r="N602" s="43"/>
      <c r="O602" s="92"/>
      <c r="P602" s="150"/>
      <c r="Q602" s="156">
        <f t="shared" si="61"/>
        <v>0</v>
      </c>
      <c r="R602" s="161">
        <f t="shared" si="58"/>
        <v>0</v>
      </c>
      <c r="S602" s="15">
        <f>SUMIF(Accounts!A$10:A$84,C602,Accounts!A$10:A$84)</f>
        <v>0</v>
      </c>
      <c r="T602" s="15">
        <f t="shared" si="60"/>
        <v>0</v>
      </c>
      <c r="U602" s="15">
        <f t="shared" si="57"/>
        <v>0</v>
      </c>
    </row>
    <row r="603" spans="1:21">
      <c r="A603" s="56"/>
      <c r="B603" s="3"/>
      <c r="C603" s="216"/>
      <c r="D603" s="102"/>
      <c r="E603" s="102"/>
      <c r="F603" s="103"/>
      <c r="G603" s="131"/>
      <c r="H603" s="2"/>
      <c r="I603" s="107">
        <f>IF(F603="",SUMIF(Accounts!$A$10:$A$84,C603,Accounts!$D$10:$D$84),0)</f>
        <v>0</v>
      </c>
      <c r="J603" s="30">
        <f>IF(H603&lt;&gt;"",ROUND(H603*(1-F603-I603),2),IF(SETUP!$C$10&lt;&gt;"Y",0,IF(SUMIF(Accounts!A$10:A$84,C603,Accounts!Q$10:Q$84)=1,0,ROUND((D603-E603)*(1-F603-I603)/SETUP!$C$13,2))))</f>
        <v>0</v>
      </c>
      <c r="K603" s="14" t="str">
        <f>IF(SUM(C603:H603)=0,"",IF(T603=0,LOOKUP(C603,Accounts!$A$10:$A$84,Accounts!$B$10:$B$84),"Error!  Invalid Account Number"))</f>
        <v/>
      </c>
      <c r="L603" s="30">
        <f t="shared" si="56"/>
        <v>0</v>
      </c>
      <c r="M603" s="152">
        <f t="shared" si="59"/>
        <v>0</v>
      </c>
      <c r="N603" s="43"/>
      <c r="O603" s="92"/>
      <c r="P603" s="150"/>
      <c r="Q603" s="156">
        <f t="shared" si="61"/>
        <v>0</v>
      </c>
      <c r="R603" s="161">
        <f t="shared" si="58"/>
        <v>0</v>
      </c>
      <c r="S603" s="15">
        <f>SUMIF(Accounts!A$10:A$84,C603,Accounts!A$10:A$84)</f>
        <v>0</v>
      </c>
      <c r="T603" s="15">
        <f t="shared" si="60"/>
        <v>0</v>
      </c>
      <c r="U603" s="15">
        <f t="shared" si="57"/>
        <v>0</v>
      </c>
    </row>
    <row r="604" spans="1:21">
      <c r="A604" s="56"/>
      <c r="B604" s="3"/>
      <c r="C604" s="216"/>
      <c r="D604" s="102"/>
      <c r="E604" s="102"/>
      <c r="F604" s="103"/>
      <c r="G604" s="131"/>
      <c r="H604" s="2"/>
      <c r="I604" s="107">
        <f>IF(F604="",SUMIF(Accounts!$A$10:$A$84,C604,Accounts!$D$10:$D$84),0)</f>
        <v>0</v>
      </c>
      <c r="J604" s="30">
        <f>IF(H604&lt;&gt;"",ROUND(H604*(1-F604-I604),2),IF(SETUP!$C$10&lt;&gt;"Y",0,IF(SUMIF(Accounts!A$10:A$84,C604,Accounts!Q$10:Q$84)=1,0,ROUND((D604-E604)*(1-F604-I604)/SETUP!$C$13,2))))</f>
        <v>0</v>
      </c>
      <c r="K604" s="14" t="str">
        <f>IF(SUM(C604:H604)=0,"",IF(T604=0,LOOKUP(C604,Accounts!$A$10:$A$84,Accounts!$B$10:$B$84),"Error!  Invalid Account Number"))</f>
        <v/>
      </c>
      <c r="L604" s="30">
        <f t="shared" si="56"/>
        <v>0</v>
      </c>
      <c r="M604" s="152">
        <f t="shared" si="59"/>
        <v>0</v>
      </c>
      <c r="N604" s="43"/>
      <c r="O604" s="92"/>
      <c r="P604" s="150"/>
      <c r="Q604" s="156">
        <f t="shared" si="61"/>
        <v>0</v>
      </c>
      <c r="R604" s="161">
        <f t="shared" si="58"/>
        <v>0</v>
      </c>
      <c r="S604" s="15">
        <f>SUMIF(Accounts!A$10:A$84,C604,Accounts!A$10:A$84)</f>
        <v>0</v>
      </c>
      <c r="T604" s="15">
        <f t="shared" si="60"/>
        <v>0</v>
      </c>
      <c r="U604" s="15">
        <f t="shared" si="57"/>
        <v>0</v>
      </c>
    </row>
    <row r="605" spans="1:21">
      <c r="A605" s="56"/>
      <c r="B605" s="3"/>
      <c r="C605" s="216"/>
      <c r="D605" s="102"/>
      <c r="E605" s="102"/>
      <c r="F605" s="103"/>
      <c r="G605" s="131"/>
      <c r="H605" s="2"/>
      <c r="I605" s="107">
        <f>IF(F605="",SUMIF(Accounts!$A$10:$A$84,C605,Accounts!$D$10:$D$84),0)</f>
        <v>0</v>
      </c>
      <c r="J605" s="30">
        <f>IF(H605&lt;&gt;"",ROUND(H605*(1-F605-I605),2),IF(SETUP!$C$10&lt;&gt;"Y",0,IF(SUMIF(Accounts!A$10:A$84,C605,Accounts!Q$10:Q$84)=1,0,ROUND((D605-E605)*(1-F605-I605)/SETUP!$C$13,2))))</f>
        <v>0</v>
      </c>
      <c r="K605" s="14" t="str">
        <f>IF(SUM(C605:H605)=0,"",IF(T605=0,LOOKUP(C605,Accounts!$A$10:$A$84,Accounts!$B$10:$B$84),"Error!  Invalid Account Number"))</f>
        <v/>
      </c>
      <c r="L605" s="30">
        <f t="shared" si="56"/>
        <v>0</v>
      </c>
      <c r="M605" s="152">
        <f t="shared" si="59"/>
        <v>0</v>
      </c>
      <c r="N605" s="43"/>
      <c r="O605" s="92"/>
      <c r="P605" s="150"/>
      <c r="Q605" s="156">
        <f t="shared" si="61"/>
        <v>0</v>
      </c>
      <c r="R605" s="161">
        <f t="shared" si="58"/>
        <v>0</v>
      </c>
      <c r="S605" s="15">
        <f>SUMIF(Accounts!A$10:A$84,C605,Accounts!A$10:A$84)</f>
        <v>0</v>
      </c>
      <c r="T605" s="15">
        <f t="shared" si="60"/>
        <v>0</v>
      </c>
      <c r="U605" s="15">
        <f t="shared" si="57"/>
        <v>0</v>
      </c>
    </row>
    <row r="606" spans="1:21">
      <c r="A606" s="56"/>
      <c r="B606" s="3"/>
      <c r="C606" s="216"/>
      <c r="D606" s="102"/>
      <c r="E606" s="102"/>
      <c r="F606" s="103"/>
      <c r="G606" s="131"/>
      <c r="H606" s="2"/>
      <c r="I606" s="107">
        <f>IF(F606="",SUMIF(Accounts!$A$10:$A$84,C606,Accounts!$D$10:$D$84),0)</f>
        <v>0</v>
      </c>
      <c r="J606" s="30">
        <f>IF(H606&lt;&gt;"",ROUND(H606*(1-F606-I606),2),IF(SETUP!$C$10&lt;&gt;"Y",0,IF(SUMIF(Accounts!A$10:A$84,C606,Accounts!Q$10:Q$84)=1,0,ROUND((D606-E606)*(1-F606-I606)/SETUP!$C$13,2))))</f>
        <v>0</v>
      </c>
      <c r="K606" s="14" t="str">
        <f>IF(SUM(C606:H606)=0,"",IF(T606=0,LOOKUP(C606,Accounts!$A$10:$A$84,Accounts!$B$10:$B$84),"Error!  Invalid Account Number"))</f>
        <v/>
      </c>
      <c r="L606" s="30">
        <f t="shared" si="56"/>
        <v>0</v>
      </c>
      <c r="M606" s="152">
        <f t="shared" si="59"/>
        <v>0</v>
      </c>
      <c r="N606" s="43"/>
      <c r="O606" s="92"/>
      <c r="P606" s="150"/>
      <c r="Q606" s="156">
        <f t="shared" si="61"/>
        <v>0</v>
      </c>
      <c r="R606" s="161">
        <f t="shared" si="58"/>
        <v>0</v>
      </c>
      <c r="S606" s="15">
        <f>SUMIF(Accounts!A$10:A$84,C606,Accounts!A$10:A$84)</f>
        <v>0</v>
      </c>
      <c r="T606" s="15">
        <f t="shared" si="60"/>
        <v>0</v>
      </c>
      <c r="U606" s="15">
        <f t="shared" si="57"/>
        <v>0</v>
      </c>
    </row>
    <row r="607" spans="1:21">
      <c r="A607" s="56"/>
      <c r="B607" s="3"/>
      <c r="C607" s="216"/>
      <c r="D607" s="102"/>
      <c r="E607" s="102"/>
      <c r="F607" s="103"/>
      <c r="G607" s="131"/>
      <c r="H607" s="2"/>
      <c r="I607" s="107">
        <f>IF(F607="",SUMIF(Accounts!$A$10:$A$84,C607,Accounts!$D$10:$D$84),0)</f>
        <v>0</v>
      </c>
      <c r="J607" s="30">
        <f>IF(H607&lt;&gt;"",ROUND(H607*(1-F607-I607),2),IF(SETUP!$C$10&lt;&gt;"Y",0,IF(SUMIF(Accounts!A$10:A$84,C607,Accounts!Q$10:Q$84)=1,0,ROUND((D607-E607)*(1-F607-I607)/SETUP!$C$13,2))))</f>
        <v>0</v>
      </c>
      <c r="K607" s="14" t="str">
        <f>IF(SUM(C607:H607)=0,"",IF(T607=0,LOOKUP(C607,Accounts!$A$10:$A$84,Accounts!$B$10:$B$84),"Error!  Invalid Account Number"))</f>
        <v/>
      </c>
      <c r="L607" s="30">
        <f t="shared" si="56"/>
        <v>0</v>
      </c>
      <c r="M607" s="152">
        <f t="shared" si="59"/>
        <v>0</v>
      </c>
      <c r="N607" s="43"/>
      <c r="O607" s="92"/>
      <c r="P607" s="150"/>
      <c r="Q607" s="156">
        <f t="shared" si="61"/>
        <v>0</v>
      </c>
      <c r="R607" s="161">
        <f t="shared" si="58"/>
        <v>0</v>
      </c>
      <c r="S607" s="15">
        <f>SUMIF(Accounts!A$10:A$84,C607,Accounts!A$10:A$84)</f>
        <v>0</v>
      </c>
      <c r="T607" s="15">
        <f t="shared" si="60"/>
        <v>0</v>
      </c>
      <c r="U607" s="15">
        <f t="shared" si="57"/>
        <v>0</v>
      </c>
    </row>
    <row r="608" spans="1:21">
      <c r="A608" s="56"/>
      <c r="B608" s="3"/>
      <c r="C608" s="216"/>
      <c r="D608" s="102"/>
      <c r="E608" s="102"/>
      <c r="F608" s="103"/>
      <c r="G608" s="131"/>
      <c r="H608" s="2"/>
      <c r="I608" s="107">
        <f>IF(F608="",SUMIF(Accounts!$A$10:$A$84,C608,Accounts!$D$10:$D$84),0)</f>
        <v>0</v>
      </c>
      <c r="J608" s="30">
        <f>IF(H608&lt;&gt;"",ROUND(H608*(1-F608-I608),2),IF(SETUP!$C$10&lt;&gt;"Y",0,IF(SUMIF(Accounts!A$10:A$84,C608,Accounts!Q$10:Q$84)=1,0,ROUND((D608-E608)*(1-F608-I608)/SETUP!$C$13,2))))</f>
        <v>0</v>
      </c>
      <c r="K608" s="14" t="str">
        <f>IF(SUM(C608:H608)=0,"",IF(T608=0,LOOKUP(C608,Accounts!$A$10:$A$84,Accounts!$B$10:$B$84),"Error!  Invalid Account Number"))</f>
        <v/>
      </c>
      <c r="L608" s="30">
        <f t="shared" si="56"/>
        <v>0</v>
      </c>
      <c r="M608" s="152">
        <f t="shared" si="59"/>
        <v>0</v>
      </c>
      <c r="N608" s="43"/>
      <c r="O608" s="92"/>
      <c r="P608" s="150"/>
      <c r="Q608" s="156">
        <f t="shared" si="61"/>
        <v>0</v>
      </c>
      <c r="R608" s="161">
        <f t="shared" si="58"/>
        <v>0</v>
      </c>
      <c r="S608" s="15">
        <f>SUMIF(Accounts!A$10:A$84,C608,Accounts!A$10:A$84)</f>
        <v>0</v>
      </c>
      <c r="T608" s="15">
        <f t="shared" si="60"/>
        <v>0</v>
      </c>
      <c r="U608" s="15">
        <f t="shared" si="57"/>
        <v>0</v>
      </c>
    </row>
    <row r="609" spans="1:21">
      <c r="A609" s="28"/>
      <c r="B609" s="18"/>
      <c r="C609" s="17"/>
      <c r="D609" s="18"/>
      <c r="E609" s="18"/>
      <c r="F609" s="31"/>
      <c r="G609" s="211"/>
      <c r="H609" s="18"/>
      <c r="I609" s="17"/>
      <c r="J609" s="17"/>
      <c r="K609" s="17"/>
      <c r="L609" s="18"/>
      <c r="M609" s="153"/>
      <c r="N609" s="4"/>
      <c r="O609" s="92"/>
      <c r="P609" s="92"/>
      <c r="Q609" s="157"/>
      <c r="R609" s="162"/>
      <c r="S609" s="18"/>
      <c r="T609" s="18"/>
      <c r="U609" s="15">
        <f t="shared" si="57"/>
        <v>0</v>
      </c>
    </row>
    <row r="610" spans="1:21">
      <c r="A610" s="28"/>
      <c r="B610" s="18"/>
      <c r="C610" s="17"/>
      <c r="D610" s="18"/>
      <c r="E610" s="18"/>
      <c r="F610" s="31"/>
      <c r="G610" s="18"/>
      <c r="H610" s="18"/>
      <c r="I610" s="17"/>
      <c r="J610" s="17"/>
      <c r="K610" s="17"/>
      <c r="L610" s="18"/>
      <c r="M610" s="153"/>
      <c r="N610" s="4"/>
      <c r="O610" s="92"/>
      <c r="P610" s="92"/>
      <c r="Q610" s="157"/>
      <c r="R610" s="162"/>
      <c r="S610" s="18"/>
      <c r="T610" s="18"/>
      <c r="U610" s="15">
        <f t="shared" si="57"/>
        <v>0</v>
      </c>
    </row>
    <row r="611" spans="1:21">
      <c r="A611" s="17"/>
      <c r="B611" s="90" t="s">
        <v>88</v>
      </c>
      <c r="C611" s="217">
        <f>SETUP!C15</f>
        <v>503</v>
      </c>
      <c r="D611" s="30">
        <f>-SUMIF($G$8:$G$610,"NA",D8:D610)</f>
        <v>0</v>
      </c>
      <c r="E611" s="30">
        <f>-SUMIF($G$8:$G$610,"NA",E8:E610)</f>
        <v>0</v>
      </c>
      <c r="F611" s="31"/>
      <c r="G611" s="18"/>
      <c r="H611" s="18"/>
      <c r="I611" s="18"/>
      <c r="J611" s="18"/>
      <c r="K611" s="14" t="str">
        <f>IF(SUM(C611:H611)=0,"",IF(T611=0,LOOKUP(C611,Accounts!$A$10:$A$84,Accounts!$B$10:$B$84),"Error!  Invalid Account Number"))</f>
        <v>Drawings for Personal Use</v>
      </c>
      <c r="L611" s="13">
        <f>-SUMIF($G8:$G610,"NA",D8:D610)+SUMIF($G8:$G610,"NA",E8:E610)</f>
        <v>0</v>
      </c>
      <c r="M611" s="153"/>
      <c r="N611" s="16"/>
      <c r="O611" s="92"/>
      <c r="P611" s="92"/>
      <c r="Q611" s="157"/>
      <c r="R611" s="162"/>
      <c r="S611" s="15">
        <f>SUMIF(Accounts!A$10:A$84,C611,Accounts!A$10:A$84)</f>
        <v>503</v>
      </c>
      <c r="T611" s="15">
        <f>IF(AND(SUM(D611:J611)&lt;&gt;0,C611=0),1,IF(S611=C611,0,1))</f>
        <v>0</v>
      </c>
      <c r="U611" s="212"/>
    </row>
    <row r="612" spans="1:21" ht="13.5" thickBot="1">
      <c r="A612" s="28"/>
      <c r="B612" s="90" t="s">
        <v>44</v>
      </c>
      <c r="C612" s="217">
        <f>SETUP!C15</f>
        <v>503</v>
      </c>
      <c r="D612" s="20"/>
      <c r="E612" s="20"/>
      <c r="F612" s="42"/>
      <c r="G612" s="20"/>
      <c r="H612" s="20"/>
      <c r="I612" s="20"/>
      <c r="J612" s="20"/>
      <c r="K612" s="14" t="str">
        <f>IF(SUM(C612:H612)=0,"",IF(T612=0,LOOKUP(C612,Accounts!$A$10:$A$84,Accounts!$B$10:$B$84),"Error!  Invalid Account Number"))</f>
        <v>Drawings for Personal Use</v>
      </c>
      <c r="L612" s="13">
        <f>M612</f>
        <v>0</v>
      </c>
      <c r="M612" s="154">
        <f>SUM(M8:M609)</f>
        <v>0</v>
      </c>
      <c r="N612" s="16"/>
      <c r="O612" s="92"/>
      <c r="P612" s="150"/>
      <c r="Q612" s="158"/>
      <c r="R612" s="163"/>
      <c r="S612" s="15">
        <f>SUMIF(Accounts!A$10:A$84,C612,Accounts!A$10:A$84)</f>
        <v>503</v>
      </c>
      <c r="T612" s="15">
        <f>IF(AND(SUM(D612:J612)&lt;&gt;0,C612=0),1,IF(S612=C612,0,1))</f>
        <v>0</v>
      </c>
      <c r="U612" s="212"/>
    </row>
    <row r="613" spans="1:21" ht="13.5" thickTop="1">
      <c r="A613" s="17"/>
      <c r="B613" s="18"/>
      <c r="C613" s="217">
        <v>815</v>
      </c>
      <c r="D613" s="18"/>
      <c r="E613" s="18"/>
      <c r="F613" s="31"/>
      <c r="G613" s="18"/>
      <c r="H613" s="18"/>
      <c r="I613" s="18"/>
      <c r="J613" s="18"/>
      <c r="K613" s="14" t="str">
        <f>IF(SUM(C613:H613)=0,"",IF(T613=0,LOOKUP(C613,Accounts!$A$10:$A$84,Accounts!$B$10:$B$84),"Error!  Invalid Account Number"))</f>
        <v>GST Paid to / (Recovered from) ATO</v>
      </c>
      <c r="L613" s="13">
        <f>-Q615+R615</f>
        <v>0</v>
      </c>
      <c r="M613" s="91"/>
      <c r="N613" s="16"/>
      <c r="O613" s="92"/>
      <c r="P613" s="92"/>
      <c r="Q613" s="157"/>
      <c r="R613" s="162"/>
      <c r="S613" s="15">
        <f>SUMIF(Accounts!A$10:A$84,C613,Accounts!A$10:A$84)</f>
        <v>815</v>
      </c>
      <c r="T613" s="15">
        <f>IF(AND(SUM(D613:J613)&lt;&gt;0,C613=0),1,IF(S613=C613,0,1))</f>
        <v>0</v>
      </c>
      <c r="U613" s="212"/>
    </row>
    <row r="614" spans="1:21">
      <c r="A614" s="19"/>
      <c r="B614" s="45"/>
      <c r="C614" s="217">
        <f>SETUP!C17</f>
        <v>641</v>
      </c>
      <c r="D614" s="13">
        <f>-SUM(D8:D610)-D611</f>
        <v>0</v>
      </c>
      <c r="E614" s="13">
        <f>-SUM(E8:E610)-E611</f>
        <v>0</v>
      </c>
      <c r="F614" s="42"/>
      <c r="G614" s="20"/>
      <c r="H614" s="20"/>
      <c r="I614" s="20"/>
      <c r="J614" s="20"/>
      <c r="K614" s="14" t="str">
        <f>IF(SUM(C614:H614)=0,"",IF(T614=0,LOOKUP(C614,Accounts!$A$10:$A$84,Accounts!$B$10:$B$84),"Error!  Invalid Account Number"))</f>
        <v>Bank Account</v>
      </c>
      <c r="L614" s="13">
        <f>-SUM(D8:D610)+SUM(E8:E610)-L611</f>
        <v>0</v>
      </c>
      <c r="M614" s="91"/>
      <c r="N614" s="16"/>
      <c r="O614" s="92"/>
      <c r="P614" s="150"/>
      <c r="Q614" s="158"/>
      <c r="R614" s="163"/>
      <c r="S614" s="15">
        <f>SUMIF(Accounts!A$10:A$84,C614,Accounts!A$10:A$84)</f>
        <v>641</v>
      </c>
      <c r="T614" s="15">
        <f>IF(AND(SUM(D614:J614)&lt;&gt;0,C614=0),1,IF(S614=C614,0,1))</f>
        <v>0</v>
      </c>
      <c r="U614" s="212"/>
    </row>
    <row r="615" spans="1:21" ht="13.5" thickBot="1">
      <c r="A615" s="22"/>
      <c r="B615" s="25"/>
      <c r="C615" s="23"/>
      <c r="D615" s="24">
        <f>SUM(D8:D614)</f>
        <v>0</v>
      </c>
      <c r="E615" s="24">
        <f>SUM(E8:E614)</f>
        <v>0</v>
      </c>
      <c r="F615" s="24"/>
      <c r="G615" s="24"/>
      <c r="H615" s="24"/>
      <c r="I615" s="24"/>
      <c r="J615" s="24"/>
      <c r="K615" s="26"/>
      <c r="L615" s="24">
        <f>SUM(L8:L614)</f>
        <v>0</v>
      </c>
      <c r="M615" s="92"/>
      <c r="N615" s="16"/>
      <c r="O615" s="92"/>
      <c r="P615" s="150"/>
      <c r="Q615" s="159">
        <f>SUM(Q8:Q610)</f>
        <v>0</v>
      </c>
      <c r="R615" s="44">
        <f>SUM(R8:R610)</f>
        <v>0</v>
      </c>
      <c r="S615" s="21"/>
      <c r="T615" s="36">
        <f>SUM(T8:T614)</f>
        <v>0</v>
      </c>
      <c r="U615" s="36">
        <f>SUM(U8:U614)</f>
        <v>0</v>
      </c>
    </row>
    <row r="616" spans="1:21" ht="13.5" thickTop="1">
      <c r="B616" s="4"/>
      <c r="C616" s="29" t="s">
        <v>26</v>
      </c>
      <c r="D616" s="213">
        <f>IF(ROUND(D615,2)=0,0,1)</f>
        <v>0</v>
      </c>
      <c r="E616" s="213">
        <f>IF(ROUND(E615,2)=0,0,1)</f>
        <v>0</v>
      </c>
      <c r="F616" s="214"/>
      <c r="G616" s="27"/>
      <c r="H616" s="4"/>
      <c r="I616" s="4"/>
      <c r="J616" s="4"/>
      <c r="K616" s="4"/>
      <c r="L616" s="37">
        <f>IF(ROUND(L615,2)=0,0,1)</f>
        <v>0</v>
      </c>
      <c r="M616" s="4"/>
      <c r="N616" s="4"/>
      <c r="O616" s="92"/>
      <c r="P616" s="92"/>
      <c r="Q616" s="4"/>
      <c r="R616" s="4"/>
      <c r="S616" s="4"/>
      <c r="T616" s="4"/>
    </row>
    <row r="617" spans="1:2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92"/>
      <c r="P617" s="92"/>
      <c r="Q617" s="4"/>
      <c r="R617" s="4"/>
      <c r="S617" s="4"/>
      <c r="T617" s="4"/>
    </row>
    <row r="618" spans="1:2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1">
      <c r="A621" s="4"/>
      <c r="B621" s="191" t="s">
        <v>138</v>
      </c>
      <c r="C621" s="192"/>
      <c r="D621" s="193">
        <f>SUMIF(G8:G610,"",D8:D610)</f>
        <v>0</v>
      </c>
      <c r="E621" s="193">
        <f>SUMIF(G8:G610,"",E8:E610)</f>
        <v>0</v>
      </c>
      <c r="F621" s="4"/>
      <c r="G621" s="4"/>
      <c r="H621" s="4"/>
      <c r="I621" s="4"/>
      <c r="J621" s="4"/>
      <c r="K621" s="29"/>
      <c r="L621" s="13"/>
      <c r="M621" s="4"/>
      <c r="N621" s="4"/>
      <c r="O621" s="4"/>
      <c r="P621" s="4"/>
      <c r="Q621" s="4"/>
      <c r="R621" s="4"/>
      <c r="S621" s="4"/>
      <c r="T621" s="4"/>
    </row>
    <row r="622" spans="1:2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29"/>
      <c r="L622" s="4"/>
      <c r="M622" s="4"/>
      <c r="N622" s="4"/>
      <c r="O622" s="4"/>
      <c r="P622" s="4"/>
      <c r="Q622" s="4"/>
      <c r="R622" s="4"/>
      <c r="S622" s="4"/>
      <c r="T622" s="4"/>
    </row>
    <row r="623" spans="1:2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29"/>
      <c r="L623" s="4"/>
      <c r="M623" s="4"/>
      <c r="N623" s="4"/>
      <c r="O623" s="4"/>
      <c r="P623" s="4"/>
      <c r="Q623" s="4"/>
      <c r="R623" s="4"/>
      <c r="S623" s="4"/>
      <c r="T623" s="4"/>
    </row>
    <row r="624" spans="1:2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29"/>
      <c r="L624" s="4"/>
      <c r="M624" s="4"/>
      <c r="N624" s="4"/>
      <c r="O624" s="4"/>
      <c r="P624" s="4"/>
      <c r="Q624" s="4"/>
      <c r="R624" s="4"/>
      <c r="S624" s="4"/>
      <c r="T624" s="4"/>
    </row>
    <row r="625" spans="1:20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</sheetData>
  <sheetProtection algorithmName="SHA-512" hashValue="wECifb8s1vTniaeN8MrKu6QO6daeDnJc03wfO0KZYkkTlhsbF90d400U3wN8TRA4cBwloi9rWEAQcrm0ZmZRBA==" saltValue="AhTi6ilZ45DoNEQDgenC5g==" spinCount="100000" sheet="1" formatCells="0" formatColumns="0" formatRows="0" sort="0" autoFilter="0"/>
  <autoFilter ref="C7:C609" xr:uid="{00000000-0009-0000-0000-000005000000}"/>
  <mergeCells count="5">
    <mergeCell ref="B6:B7"/>
    <mergeCell ref="D6:D7"/>
    <mergeCell ref="E6:E7"/>
    <mergeCell ref="K6:K7"/>
    <mergeCell ref="A6:A7"/>
  </mergeCells>
  <conditionalFormatting sqref="K8:K608 K611:K615">
    <cfRule type="cellIs" dxfId="6" priority="1" stopIfTrue="1" operator="equal">
      <formula>"Error!  Invalid Account Number"</formula>
    </cfRule>
  </conditionalFormatting>
  <printOptions horizontalCentered="1"/>
  <pageMargins left="0.35433070866141736" right="0.35433070866141736" top="0.59055118110236227" bottom="0.59055118110236227" header="0.51181102362204722" footer="0.51181102362204722"/>
  <pageSetup paperSize="9" scale="75" fitToHeight="0" orientation="landscape" verticalDpi="0" r:id="rId1"/>
  <headerFooter alignWithMargins="0"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008000"/>
    <pageSetUpPr fitToPage="1"/>
  </sheetPr>
  <dimension ref="A1:L220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2.75"/>
  <cols>
    <col min="1" max="1" width="1.85546875" customWidth="1"/>
    <col min="2" max="2" width="43.140625" customWidth="1"/>
    <col min="3" max="6" width="12.7109375" customWidth="1"/>
    <col min="7" max="8" width="1.7109375" customWidth="1"/>
    <col min="9" max="9" width="13.28515625" customWidth="1"/>
    <col min="11" max="11" width="8.85546875" customWidth="1"/>
    <col min="12" max="12" width="14.7109375" customWidth="1"/>
    <col min="13" max="13" width="11.140625" customWidth="1"/>
  </cols>
  <sheetData>
    <row r="1" spans="1:12" ht="15">
      <c r="A1" s="87" t="str">
        <f>IF(SETUP!C3="","",SETUP!C3)</f>
        <v>Your name here</v>
      </c>
      <c r="B1" s="63"/>
      <c r="C1" s="63"/>
      <c r="D1" s="63"/>
      <c r="E1" s="63"/>
      <c r="F1" s="63"/>
      <c r="G1" s="63"/>
      <c r="H1" s="63"/>
      <c r="I1" s="63"/>
    </row>
    <row r="2" spans="1:12" ht="15">
      <c r="A2" s="87" t="str">
        <f>IF(SETUP!$C$4&lt;&gt;"",SETUP!$C$4,IF(SETUP!$C$5="","","ABN "&amp;SETUP!$C$5))</f>
        <v/>
      </c>
      <c r="B2" s="63"/>
      <c r="C2" s="63"/>
      <c r="D2" s="63"/>
      <c r="E2" s="63"/>
      <c r="F2" s="63"/>
      <c r="G2" s="63"/>
      <c r="H2" s="63"/>
      <c r="I2" s="63"/>
      <c r="K2" s="80"/>
      <c r="L2" s="79"/>
    </row>
    <row r="3" spans="1:12" ht="15">
      <c r="A3" s="87" t="str">
        <f>IF(SETUP!$C$4="","",IF(SETUP!$C$5="","","ABN "&amp;SETUP!$C$5))</f>
        <v/>
      </c>
      <c r="B3" s="63"/>
      <c r="C3" s="63"/>
      <c r="D3" s="63"/>
      <c r="E3" s="63"/>
      <c r="F3" s="63"/>
      <c r="G3" s="63"/>
      <c r="H3" s="63"/>
      <c r="I3" s="63"/>
      <c r="K3" s="80"/>
      <c r="L3" s="79"/>
    </row>
    <row r="4" spans="1:12" ht="15">
      <c r="A4" s="87" t="s">
        <v>59</v>
      </c>
      <c r="B4" s="63"/>
      <c r="C4" s="63"/>
      <c r="D4" s="63"/>
      <c r="E4" s="63"/>
      <c r="F4" s="63"/>
      <c r="G4" s="63"/>
      <c r="H4" s="63"/>
      <c r="I4" s="63"/>
      <c r="K4" s="80"/>
      <c r="L4" s="79"/>
    </row>
    <row r="5" spans="1:12" ht="6.75" customHeight="1" thickBot="1">
      <c r="A5" s="86"/>
      <c r="B5" s="85"/>
      <c r="C5" s="85"/>
      <c r="D5" s="85"/>
      <c r="E5" s="85"/>
      <c r="F5" s="85"/>
      <c r="G5" s="85"/>
      <c r="H5" s="85"/>
      <c r="I5" s="85"/>
      <c r="K5" s="80"/>
      <c r="L5" s="79"/>
    </row>
    <row r="6" spans="1:12">
      <c r="B6" s="84" t="str">
        <f>IF(ROUND(I67,2)=ROUND(I79,2),"","Error! This report not equal to Summary tab.")</f>
        <v/>
      </c>
      <c r="C6" s="83" t="s">
        <v>58</v>
      </c>
      <c r="D6" s="82"/>
      <c r="E6" s="82"/>
      <c r="F6" s="82"/>
      <c r="G6" s="81"/>
      <c r="I6" s="293" t="s">
        <v>57</v>
      </c>
      <c r="K6" s="80"/>
      <c r="L6" s="79"/>
    </row>
    <row r="7" spans="1:12" ht="12.75" customHeight="1">
      <c r="A7" s="78"/>
      <c r="B7" s="78" t="s">
        <v>56</v>
      </c>
      <c r="C7" s="77">
        <f>SETUP!H7</f>
        <v>45199</v>
      </c>
      <c r="D7" s="76">
        <f>SETUP!H8</f>
        <v>45291</v>
      </c>
      <c r="E7" s="76">
        <f>SETUP!H9</f>
        <v>45382</v>
      </c>
      <c r="F7" s="76">
        <f>SETUP!H10</f>
        <v>45473</v>
      </c>
      <c r="G7" s="75"/>
      <c r="I7" s="286"/>
    </row>
    <row r="8" spans="1:12" ht="16.5" customHeight="1">
      <c r="A8" s="72" t="s">
        <v>1</v>
      </c>
      <c r="C8" s="76"/>
      <c r="D8" s="76"/>
      <c r="E8" s="76"/>
      <c r="F8" s="76"/>
      <c r="G8" s="75"/>
      <c r="I8" s="74"/>
    </row>
    <row r="9" spans="1:12" ht="14.1" customHeight="1">
      <c r="B9" t="str">
        <f>IF(Accounts!B10="","",Accounts!B10)</f>
        <v>Sales</v>
      </c>
      <c r="C9" s="67">
        <f>-Accounts!E10</f>
        <v>0</v>
      </c>
      <c r="D9" s="67">
        <f>-Accounts!F10</f>
        <v>0</v>
      </c>
      <c r="E9" s="67">
        <f>-Accounts!G10</f>
        <v>0</v>
      </c>
      <c r="F9" s="67">
        <f>-Accounts!H10</f>
        <v>0</v>
      </c>
      <c r="G9" s="68"/>
      <c r="H9" s="67"/>
      <c r="I9" s="67">
        <f t="shared" ref="I9:I12" si="0">SUM(C9:F9)</f>
        <v>0</v>
      </c>
    </row>
    <row r="10" spans="1:12" ht="14.1" customHeight="1">
      <c r="B10" t="str">
        <f>IF(Accounts!B11="","",Accounts!B11)</f>
        <v>Sales</v>
      </c>
      <c r="C10" s="67">
        <f>-Accounts!E11</f>
        <v>0</v>
      </c>
      <c r="D10" s="67">
        <f>-Accounts!F11</f>
        <v>0</v>
      </c>
      <c r="E10" s="67">
        <f>-Accounts!G11</f>
        <v>0</v>
      </c>
      <c r="F10" s="67">
        <f>-Accounts!H11</f>
        <v>0</v>
      </c>
      <c r="G10" s="68"/>
      <c r="H10" s="67"/>
      <c r="I10" s="67">
        <f t="shared" si="0"/>
        <v>0</v>
      </c>
    </row>
    <row r="11" spans="1:12" ht="14.1" customHeight="1">
      <c r="B11" t="str">
        <f>IF(Accounts!B12="","",Accounts!B12)</f>
        <v/>
      </c>
      <c r="C11" s="67">
        <f>-Accounts!E12</f>
        <v>0</v>
      </c>
      <c r="D11" s="67">
        <f>-Accounts!F12</f>
        <v>0</v>
      </c>
      <c r="E11" s="67">
        <f>-Accounts!G12</f>
        <v>0</v>
      </c>
      <c r="F11" s="67">
        <f>-Accounts!H12</f>
        <v>0</v>
      </c>
      <c r="G11" s="68"/>
      <c r="H11" s="67"/>
      <c r="I11" s="67">
        <f t="shared" si="0"/>
        <v>0</v>
      </c>
    </row>
    <row r="12" spans="1:12" ht="14.1" customHeight="1">
      <c r="B12" t="str">
        <f>IF(Accounts!B13="","",Accounts!B13)</f>
        <v/>
      </c>
      <c r="C12" s="67">
        <f>-Accounts!E13</f>
        <v>0</v>
      </c>
      <c r="D12" s="67">
        <f>-Accounts!F13</f>
        <v>0</v>
      </c>
      <c r="E12" s="67">
        <f>-Accounts!G13</f>
        <v>0</v>
      </c>
      <c r="F12" s="67">
        <f>-Accounts!H13</f>
        <v>0</v>
      </c>
      <c r="G12" s="68"/>
      <c r="H12" s="67"/>
      <c r="I12" s="67">
        <f t="shared" si="0"/>
        <v>0</v>
      </c>
    </row>
    <row r="13" spans="1:12" ht="17.25" customHeight="1">
      <c r="C13" s="73">
        <f>SUM(C9:C12)</f>
        <v>0</v>
      </c>
      <c r="D13" s="73">
        <f>SUM(D9:D12)</f>
        <v>0</v>
      </c>
      <c r="E13" s="73">
        <f>SUM(E9:E12)</f>
        <v>0</v>
      </c>
      <c r="F13" s="73">
        <f>SUM(F9:F12)</f>
        <v>0</v>
      </c>
      <c r="G13" s="68"/>
      <c r="H13" s="67"/>
      <c r="I13" s="73">
        <f>SUM(I9:I12)</f>
        <v>0</v>
      </c>
    </row>
    <row r="14" spans="1:12" ht="17.25" customHeight="1">
      <c r="A14" s="72" t="s">
        <v>8</v>
      </c>
      <c r="C14" s="67"/>
      <c r="D14" s="67"/>
      <c r="E14" s="67"/>
      <c r="F14" s="67"/>
      <c r="G14" s="68"/>
      <c r="H14" s="67"/>
      <c r="I14" s="67"/>
    </row>
    <row r="15" spans="1:12" ht="14.1" customHeight="1">
      <c r="B15" t="str">
        <f>IF(Accounts!B15="","",Accounts!B15)</f>
        <v/>
      </c>
      <c r="C15" s="67">
        <f>Accounts!E15</f>
        <v>0</v>
      </c>
      <c r="D15" s="67">
        <f>Accounts!F15</f>
        <v>0</v>
      </c>
      <c r="E15" s="67">
        <f>Accounts!G15</f>
        <v>0</v>
      </c>
      <c r="F15" s="67">
        <f>Accounts!H15</f>
        <v>0</v>
      </c>
      <c r="G15" s="68"/>
      <c r="H15" s="67"/>
      <c r="I15" s="67">
        <f t="shared" ref="I15:I26" si="1">SUM(C15:F15)</f>
        <v>0</v>
      </c>
    </row>
    <row r="16" spans="1:12" ht="14.1" customHeight="1">
      <c r="B16" t="str">
        <f>IF(Accounts!B16="","",Accounts!B16)</f>
        <v>Advertising &amp; Promotion</v>
      </c>
      <c r="C16" s="67">
        <f>Accounts!E16</f>
        <v>0</v>
      </c>
      <c r="D16" s="67">
        <f>Accounts!F16</f>
        <v>0</v>
      </c>
      <c r="E16" s="67">
        <f>Accounts!G16</f>
        <v>0</v>
      </c>
      <c r="F16" s="67">
        <f>Accounts!H16</f>
        <v>0</v>
      </c>
      <c r="G16" s="68"/>
      <c r="H16" s="67"/>
      <c r="I16" s="67">
        <f t="shared" si="1"/>
        <v>0</v>
      </c>
    </row>
    <row r="17" spans="2:9" ht="14.1" customHeight="1">
      <c r="B17" t="str">
        <f>IF(Accounts!B17="","",Accounts!B17)</f>
        <v>Bank Charges</v>
      </c>
      <c r="C17" s="67">
        <f>Accounts!E17</f>
        <v>0</v>
      </c>
      <c r="D17" s="67">
        <f>Accounts!F17</f>
        <v>0</v>
      </c>
      <c r="E17" s="67">
        <f>Accounts!G17</f>
        <v>0</v>
      </c>
      <c r="F17" s="67">
        <f>Accounts!H17</f>
        <v>0</v>
      </c>
      <c r="G17" s="68"/>
      <c r="H17" s="67"/>
      <c r="I17" s="67">
        <f t="shared" si="1"/>
        <v>0</v>
      </c>
    </row>
    <row r="18" spans="2:9" ht="14.1" customHeight="1">
      <c r="B18" t="str">
        <f>IF(Accounts!B18="","",Accounts!B18)</f>
        <v/>
      </c>
      <c r="C18" s="67">
        <f>Accounts!E18</f>
        <v>0</v>
      </c>
      <c r="D18" s="67">
        <f>Accounts!F18</f>
        <v>0</v>
      </c>
      <c r="E18" s="67">
        <f>Accounts!G18</f>
        <v>0</v>
      </c>
      <c r="F18" s="67">
        <f>Accounts!H18</f>
        <v>0</v>
      </c>
      <c r="G18" s="68"/>
      <c r="H18" s="67"/>
      <c r="I18" s="67">
        <f t="shared" si="1"/>
        <v>0</v>
      </c>
    </row>
    <row r="19" spans="2:9" ht="14.1" customHeight="1">
      <c r="B19" t="str">
        <f>IF(Accounts!B19="","",Accounts!B19)</f>
        <v>Computer Supplies &amp; Expenses</v>
      </c>
      <c r="C19" s="67">
        <f>Accounts!E19</f>
        <v>0</v>
      </c>
      <c r="D19" s="67">
        <f>Accounts!F19</f>
        <v>0</v>
      </c>
      <c r="E19" s="67">
        <f>Accounts!G19</f>
        <v>0</v>
      </c>
      <c r="F19" s="67">
        <f>Accounts!H19</f>
        <v>0</v>
      </c>
      <c r="G19" s="68"/>
      <c r="H19" s="67"/>
      <c r="I19" s="67">
        <f t="shared" si="1"/>
        <v>0</v>
      </c>
    </row>
    <row r="20" spans="2:9" ht="14.1" customHeight="1">
      <c r="B20" t="str">
        <f>IF(Accounts!B20="","",Accounts!B20)</f>
        <v>Contractors</v>
      </c>
      <c r="C20" s="67">
        <f>Accounts!E20</f>
        <v>0</v>
      </c>
      <c r="D20" s="67">
        <f>Accounts!F20</f>
        <v>0</v>
      </c>
      <c r="E20" s="67">
        <f>Accounts!G20</f>
        <v>0</v>
      </c>
      <c r="F20" s="67">
        <f>Accounts!H20</f>
        <v>0</v>
      </c>
      <c r="G20" s="68"/>
      <c r="H20" s="67"/>
      <c r="I20" s="67">
        <f t="shared" si="1"/>
        <v>0</v>
      </c>
    </row>
    <row r="21" spans="2:9" ht="14.1" customHeight="1">
      <c r="B21" t="str">
        <f>IF(Accounts!B21="","",Accounts!B21)</f>
        <v>Depreciation</v>
      </c>
      <c r="C21" s="67">
        <f>Accounts!E21</f>
        <v>0</v>
      </c>
      <c r="D21" s="67">
        <f>Accounts!F21</f>
        <v>0</v>
      </c>
      <c r="E21" s="67">
        <f>Accounts!G21</f>
        <v>0</v>
      </c>
      <c r="F21" s="67">
        <f>Accounts!H21</f>
        <v>0</v>
      </c>
      <c r="G21" s="68"/>
      <c r="H21" s="67"/>
      <c r="I21" s="67">
        <f t="shared" si="1"/>
        <v>0</v>
      </c>
    </row>
    <row r="22" spans="2:9" ht="14.1" customHeight="1">
      <c r="B22" t="str">
        <f>IF(Accounts!B22="","",Accounts!B22)</f>
        <v/>
      </c>
      <c r="C22" s="67">
        <f>Accounts!E22</f>
        <v>0</v>
      </c>
      <c r="D22" s="67">
        <f>Accounts!F22</f>
        <v>0</v>
      </c>
      <c r="E22" s="67">
        <f>Accounts!G22</f>
        <v>0</v>
      </c>
      <c r="F22" s="67">
        <f>Accounts!H22</f>
        <v>0</v>
      </c>
      <c r="G22" s="68"/>
      <c r="H22" s="67"/>
      <c r="I22" s="67">
        <f t="shared" si="1"/>
        <v>0</v>
      </c>
    </row>
    <row r="23" spans="2:9" ht="14.1" customHeight="1">
      <c r="B23" t="str">
        <f>IF(Accounts!B23="","",Accounts!B23)</f>
        <v>Electricity &amp; Gas</v>
      </c>
      <c r="C23" s="67">
        <f>Accounts!E23</f>
        <v>0</v>
      </c>
      <c r="D23" s="67">
        <f>Accounts!F23</f>
        <v>0</v>
      </c>
      <c r="E23" s="67">
        <f>Accounts!G23</f>
        <v>0</v>
      </c>
      <c r="F23" s="67">
        <f>Accounts!H23</f>
        <v>0</v>
      </c>
      <c r="G23" s="68"/>
      <c r="H23" s="67"/>
      <c r="I23" s="67">
        <f t="shared" si="1"/>
        <v>0</v>
      </c>
    </row>
    <row r="24" spans="2:9" ht="14.1" customHeight="1">
      <c r="B24" t="str">
        <f>IF(Accounts!B24="","",Accounts!B24)</f>
        <v/>
      </c>
      <c r="C24" s="67">
        <f>Accounts!E24</f>
        <v>0</v>
      </c>
      <c r="D24" s="67">
        <f>Accounts!F24</f>
        <v>0</v>
      </c>
      <c r="E24" s="67">
        <f>Accounts!G24</f>
        <v>0</v>
      </c>
      <c r="F24" s="67">
        <f>Accounts!H24</f>
        <v>0</v>
      </c>
      <c r="G24" s="68"/>
      <c r="H24" s="67"/>
      <c r="I24" s="67">
        <f t="shared" si="1"/>
        <v>0</v>
      </c>
    </row>
    <row r="25" spans="2:9" ht="14.1" customHeight="1">
      <c r="B25" t="str">
        <f>IF(Accounts!B25="","",Accounts!B25)</f>
        <v/>
      </c>
      <c r="C25" s="67">
        <f>Accounts!E25</f>
        <v>0</v>
      </c>
      <c r="D25" s="67">
        <f>Accounts!F25</f>
        <v>0</v>
      </c>
      <c r="E25" s="67">
        <f>Accounts!G25</f>
        <v>0</v>
      </c>
      <c r="F25" s="67">
        <f>Accounts!H25</f>
        <v>0</v>
      </c>
      <c r="G25" s="68"/>
      <c r="H25" s="67"/>
      <c r="I25" s="67">
        <f t="shared" si="1"/>
        <v>0</v>
      </c>
    </row>
    <row r="26" spans="2:9" ht="14.1" customHeight="1">
      <c r="B26" t="str">
        <f>IF(Accounts!B26="","",Accounts!B26)</f>
        <v/>
      </c>
      <c r="C26" s="67">
        <f>Accounts!E26</f>
        <v>0</v>
      </c>
      <c r="D26" s="67">
        <f>Accounts!F26</f>
        <v>0</v>
      </c>
      <c r="E26" s="67">
        <f>Accounts!G26</f>
        <v>0</v>
      </c>
      <c r="F26" s="67">
        <f>Accounts!H26</f>
        <v>0</v>
      </c>
      <c r="G26" s="68"/>
      <c r="H26" s="67"/>
      <c r="I26" s="67">
        <f t="shared" si="1"/>
        <v>0</v>
      </c>
    </row>
    <row r="27" spans="2:9" ht="14.1" customHeight="1">
      <c r="B27" t="str">
        <f>IF(Accounts!B27="","",Accounts!B27)</f>
        <v/>
      </c>
      <c r="C27" s="67">
        <f>Accounts!E27</f>
        <v>0</v>
      </c>
      <c r="D27" s="67">
        <f>Accounts!F27</f>
        <v>0</v>
      </c>
      <c r="E27" s="67">
        <f>Accounts!G27</f>
        <v>0</v>
      </c>
      <c r="F27" s="67">
        <f>Accounts!H27</f>
        <v>0</v>
      </c>
      <c r="G27" s="68"/>
      <c r="H27" s="67"/>
      <c r="I27" s="67">
        <f t="shared" ref="I27:I40" si="2">SUM(C27:F27)</f>
        <v>0</v>
      </c>
    </row>
    <row r="28" spans="2:9" ht="14.1" customHeight="1">
      <c r="B28" t="str">
        <f>IF(Accounts!B28="","",Accounts!B28)</f>
        <v>Insurances</v>
      </c>
      <c r="C28" s="67">
        <f>Accounts!E28</f>
        <v>0</v>
      </c>
      <c r="D28" s="67">
        <f>Accounts!F28</f>
        <v>0</v>
      </c>
      <c r="E28" s="67">
        <f>Accounts!G28</f>
        <v>0</v>
      </c>
      <c r="F28" s="67">
        <f>Accounts!H28</f>
        <v>0</v>
      </c>
      <c r="G28" s="68"/>
      <c r="H28" s="67"/>
      <c r="I28" s="67">
        <f t="shared" si="2"/>
        <v>0</v>
      </c>
    </row>
    <row r="29" spans="2:9" ht="14.1" customHeight="1">
      <c r="B29" t="str">
        <f>IF(Accounts!B29="","",Accounts!B29)</f>
        <v/>
      </c>
      <c r="C29" s="67">
        <f>Accounts!E29</f>
        <v>0</v>
      </c>
      <c r="D29" s="67">
        <f>Accounts!F29</f>
        <v>0</v>
      </c>
      <c r="E29" s="67">
        <f>Accounts!G29</f>
        <v>0</v>
      </c>
      <c r="F29" s="67">
        <f>Accounts!H29</f>
        <v>0</v>
      </c>
      <c r="G29" s="68"/>
      <c r="H29" s="67"/>
      <c r="I29" s="67">
        <f t="shared" si="2"/>
        <v>0</v>
      </c>
    </row>
    <row r="30" spans="2:9" ht="14.1" customHeight="1">
      <c r="B30" t="str">
        <f>IF(Accounts!B30="","",Accounts!B30)</f>
        <v>Interest Paid</v>
      </c>
      <c r="C30" s="67">
        <f>Accounts!E30</f>
        <v>0</v>
      </c>
      <c r="D30" s="67">
        <f>Accounts!F30</f>
        <v>0</v>
      </c>
      <c r="E30" s="67">
        <f>Accounts!G30</f>
        <v>0</v>
      </c>
      <c r="F30" s="67">
        <f>Accounts!H30</f>
        <v>0</v>
      </c>
      <c r="G30" s="68"/>
      <c r="H30" s="67"/>
      <c r="I30" s="67">
        <f t="shared" si="2"/>
        <v>0</v>
      </c>
    </row>
    <row r="31" spans="2:9" ht="14.1" customHeight="1">
      <c r="B31" t="str">
        <f>IF(Accounts!B31="","",Accounts!B31)</f>
        <v>Internet Expenses</v>
      </c>
      <c r="C31" s="67">
        <f>Accounts!E31</f>
        <v>0</v>
      </c>
      <c r="D31" s="67">
        <f>Accounts!F31</f>
        <v>0</v>
      </c>
      <c r="E31" s="67">
        <f>Accounts!G31</f>
        <v>0</v>
      </c>
      <c r="F31" s="67">
        <f>Accounts!H31</f>
        <v>0</v>
      </c>
      <c r="G31" s="68"/>
      <c r="H31" s="67"/>
      <c r="I31" s="67">
        <f t="shared" si="2"/>
        <v>0</v>
      </c>
    </row>
    <row r="32" spans="2:9" ht="14.1" customHeight="1">
      <c r="B32" t="str">
        <f>IF(Accounts!B32="","",Accounts!B32)</f>
        <v/>
      </c>
      <c r="C32" s="67">
        <f>Accounts!E32</f>
        <v>0</v>
      </c>
      <c r="D32" s="67">
        <f>Accounts!F32</f>
        <v>0</v>
      </c>
      <c r="E32" s="67">
        <f>Accounts!G32</f>
        <v>0</v>
      </c>
      <c r="F32" s="67">
        <f>Accounts!H32</f>
        <v>0</v>
      </c>
      <c r="G32" s="68"/>
      <c r="H32" s="67"/>
      <c r="I32" s="67">
        <f t="shared" si="2"/>
        <v>0</v>
      </c>
    </row>
    <row r="33" spans="2:9" ht="14.1" customHeight="1">
      <c r="B33" t="str">
        <f>IF(Accounts!B33="","",Accounts!B33)</f>
        <v>Leasing Costs</v>
      </c>
      <c r="C33" s="67">
        <f>Accounts!E33</f>
        <v>0</v>
      </c>
      <c r="D33" s="67">
        <f>Accounts!F33</f>
        <v>0</v>
      </c>
      <c r="E33" s="67">
        <f>Accounts!G33</f>
        <v>0</v>
      </c>
      <c r="F33" s="67">
        <f>Accounts!H33</f>
        <v>0</v>
      </c>
      <c r="G33" s="68"/>
      <c r="H33" s="67"/>
      <c r="I33" s="67">
        <f t="shared" si="2"/>
        <v>0</v>
      </c>
    </row>
    <row r="34" spans="2:9" ht="14.1" customHeight="1">
      <c r="B34" t="str">
        <f>IF(Accounts!B34="","",Accounts!B34)</f>
        <v/>
      </c>
      <c r="C34" s="67">
        <f>Accounts!E34</f>
        <v>0</v>
      </c>
      <c r="D34" s="67">
        <f>Accounts!F34</f>
        <v>0</v>
      </c>
      <c r="E34" s="67">
        <f>Accounts!G34</f>
        <v>0</v>
      </c>
      <c r="F34" s="67">
        <f>Accounts!H34</f>
        <v>0</v>
      </c>
      <c r="G34" s="68"/>
      <c r="H34" s="67"/>
      <c r="I34" s="67">
        <f t="shared" si="2"/>
        <v>0</v>
      </c>
    </row>
    <row r="35" spans="2:9" ht="14.1" customHeight="1">
      <c r="B35" t="str">
        <f>IF(Accounts!B35="","",Accounts!B35)</f>
        <v>Licences &amp; Registrations</v>
      </c>
      <c r="C35" s="67">
        <f>Accounts!E35</f>
        <v>0</v>
      </c>
      <c r="D35" s="67">
        <f>Accounts!F35</f>
        <v>0</v>
      </c>
      <c r="E35" s="67">
        <f>Accounts!G35</f>
        <v>0</v>
      </c>
      <c r="F35" s="67">
        <f>Accounts!H35</f>
        <v>0</v>
      </c>
      <c r="G35" s="68"/>
      <c r="H35" s="67"/>
      <c r="I35" s="67">
        <f t="shared" si="2"/>
        <v>0</v>
      </c>
    </row>
    <row r="36" spans="2:9" ht="14.1" customHeight="1">
      <c r="B36" t="str">
        <f>IF(Accounts!B36="","",Accounts!B36)</f>
        <v/>
      </c>
      <c r="C36" s="67">
        <f>Accounts!E36</f>
        <v>0</v>
      </c>
      <c r="D36" s="67">
        <f>Accounts!F36</f>
        <v>0</v>
      </c>
      <c r="E36" s="67">
        <f>Accounts!G36</f>
        <v>0</v>
      </c>
      <c r="F36" s="67">
        <f>Accounts!H36</f>
        <v>0</v>
      </c>
      <c r="G36" s="68"/>
      <c r="H36" s="67"/>
      <c r="I36" s="67">
        <f t="shared" si="2"/>
        <v>0</v>
      </c>
    </row>
    <row r="37" spans="2:9" ht="14.1" customHeight="1">
      <c r="B37" t="str">
        <f>IF(Accounts!B37="","",Accounts!B37)</f>
        <v>Materials &amp; Supplies</v>
      </c>
      <c r="C37" s="67">
        <f>Accounts!E37</f>
        <v>0</v>
      </c>
      <c r="D37" s="67">
        <f>Accounts!F37</f>
        <v>0</v>
      </c>
      <c r="E37" s="67">
        <f>Accounts!G37</f>
        <v>0</v>
      </c>
      <c r="F37" s="67">
        <f>Accounts!H37</f>
        <v>0</v>
      </c>
      <c r="G37" s="68"/>
      <c r="H37" s="67"/>
      <c r="I37" s="67">
        <f t="shared" si="2"/>
        <v>0</v>
      </c>
    </row>
    <row r="38" spans="2:9" ht="14.1" customHeight="1">
      <c r="B38" t="str">
        <f>IF(Accounts!B38="","",Accounts!B38)</f>
        <v/>
      </c>
      <c r="C38" s="67">
        <f>Accounts!E38</f>
        <v>0</v>
      </c>
      <c r="D38" s="67">
        <f>Accounts!F38</f>
        <v>0</v>
      </c>
      <c r="E38" s="67">
        <f>Accounts!G38</f>
        <v>0</v>
      </c>
      <c r="F38" s="67">
        <f>Accounts!H38</f>
        <v>0</v>
      </c>
      <c r="G38" s="68"/>
      <c r="H38" s="67"/>
      <c r="I38" s="67">
        <f t="shared" si="2"/>
        <v>0</v>
      </c>
    </row>
    <row r="39" spans="2:9" ht="14.1" customHeight="1">
      <c r="B39" t="str">
        <f>IF(Accounts!B39="","",Accounts!B39)</f>
        <v>Motor Vehicle Expenses</v>
      </c>
      <c r="C39" s="67">
        <f>Accounts!E39</f>
        <v>0</v>
      </c>
      <c r="D39" s="67">
        <f>Accounts!F39</f>
        <v>0</v>
      </c>
      <c r="E39" s="67">
        <f>Accounts!G39</f>
        <v>0</v>
      </c>
      <c r="F39" s="67">
        <f>Accounts!H39</f>
        <v>0</v>
      </c>
      <c r="G39" s="68"/>
      <c r="H39" s="67"/>
      <c r="I39" s="67">
        <f t="shared" si="2"/>
        <v>0</v>
      </c>
    </row>
    <row r="40" spans="2:9" ht="14.1" customHeight="1">
      <c r="B40" t="str">
        <f>IF(Accounts!B40="","",Accounts!B40)</f>
        <v/>
      </c>
      <c r="C40" s="67">
        <f>Accounts!E40</f>
        <v>0</v>
      </c>
      <c r="D40" s="67">
        <f>Accounts!F40</f>
        <v>0</v>
      </c>
      <c r="E40" s="67">
        <f>Accounts!G40</f>
        <v>0</v>
      </c>
      <c r="F40" s="67">
        <f>Accounts!H40</f>
        <v>0</v>
      </c>
      <c r="G40" s="68"/>
      <c r="H40" s="67"/>
      <c r="I40" s="67">
        <f t="shared" si="2"/>
        <v>0</v>
      </c>
    </row>
    <row r="41" spans="2:9" ht="14.1" customHeight="1">
      <c r="B41" t="str">
        <f>IF(Accounts!B41="","",Accounts!B41)</f>
        <v/>
      </c>
      <c r="C41" s="67">
        <f>Accounts!E41</f>
        <v>0</v>
      </c>
      <c r="D41" s="67">
        <f>Accounts!F41</f>
        <v>0</v>
      </c>
      <c r="E41" s="67">
        <f>Accounts!G41</f>
        <v>0</v>
      </c>
      <c r="F41" s="67">
        <f>Accounts!H41</f>
        <v>0</v>
      </c>
      <c r="G41" s="68"/>
      <c r="H41" s="67"/>
      <c r="I41" s="67">
        <f t="shared" ref="I41:I60" si="3">SUM(C41:F41)</f>
        <v>0</v>
      </c>
    </row>
    <row r="42" spans="2:9" ht="14.1" customHeight="1">
      <c r="B42" t="str">
        <f>IF(Accounts!B42="","",Accounts!B42)</f>
        <v>Printing, Stationery &amp; Office Expenses</v>
      </c>
      <c r="C42" s="67">
        <f>Accounts!E42</f>
        <v>0</v>
      </c>
      <c r="D42" s="67">
        <f>Accounts!F42</f>
        <v>0</v>
      </c>
      <c r="E42" s="67">
        <f>Accounts!G42</f>
        <v>0</v>
      </c>
      <c r="F42" s="67">
        <f>Accounts!H42</f>
        <v>0</v>
      </c>
      <c r="G42" s="68"/>
      <c r="H42" s="67"/>
      <c r="I42" s="67">
        <f t="shared" si="3"/>
        <v>0</v>
      </c>
    </row>
    <row r="43" spans="2:9" ht="14.1" customHeight="1">
      <c r="B43" t="str">
        <f>IF(Accounts!B43="","",Accounts!B43)</f>
        <v>Protective Clothing &amp; Laundry</v>
      </c>
      <c r="C43" s="67">
        <f>Accounts!E43</f>
        <v>0</v>
      </c>
      <c r="D43" s="67">
        <f>Accounts!F43</f>
        <v>0</v>
      </c>
      <c r="E43" s="67">
        <f>Accounts!G43</f>
        <v>0</v>
      </c>
      <c r="F43" s="67">
        <f>Accounts!H43</f>
        <v>0</v>
      </c>
      <c r="G43" s="68"/>
      <c r="H43" s="67"/>
      <c r="I43" s="67">
        <f t="shared" si="3"/>
        <v>0</v>
      </c>
    </row>
    <row r="44" spans="2:9" ht="14.1" customHeight="1">
      <c r="B44" t="str">
        <f>IF(Accounts!B44="","",Accounts!B44)</f>
        <v/>
      </c>
      <c r="C44" s="67">
        <f>Accounts!E44</f>
        <v>0</v>
      </c>
      <c r="D44" s="67">
        <f>Accounts!F44</f>
        <v>0</v>
      </c>
      <c r="E44" s="67">
        <f>Accounts!G44</f>
        <v>0</v>
      </c>
      <c r="F44" s="67">
        <f>Accounts!H44</f>
        <v>0</v>
      </c>
      <c r="G44" s="68"/>
      <c r="H44" s="67"/>
      <c r="I44" s="67">
        <f t="shared" si="3"/>
        <v>0</v>
      </c>
    </row>
    <row r="45" spans="2:9" ht="14.1" customHeight="1">
      <c r="B45" t="str">
        <f>IF(Accounts!B45="","",Accounts!B45)</f>
        <v/>
      </c>
      <c r="C45" s="67">
        <f>Accounts!E45</f>
        <v>0</v>
      </c>
      <c r="D45" s="67">
        <f>Accounts!F45</f>
        <v>0</v>
      </c>
      <c r="E45" s="67">
        <f>Accounts!G45</f>
        <v>0</v>
      </c>
      <c r="F45" s="67">
        <f>Accounts!H45</f>
        <v>0</v>
      </c>
      <c r="G45" s="68"/>
      <c r="H45" s="67"/>
      <c r="I45" s="67">
        <f t="shared" si="3"/>
        <v>0</v>
      </c>
    </row>
    <row r="46" spans="2:9" ht="14.1" customHeight="1">
      <c r="B46" t="str">
        <f>IF(Accounts!B46="","",Accounts!B46)</f>
        <v>Repairs &amp; Maintenance</v>
      </c>
      <c r="C46" s="67">
        <f>Accounts!E46</f>
        <v>0</v>
      </c>
      <c r="D46" s="67">
        <f>Accounts!F46</f>
        <v>0</v>
      </c>
      <c r="E46" s="67">
        <f>Accounts!G46</f>
        <v>0</v>
      </c>
      <c r="F46" s="67">
        <f>Accounts!H46</f>
        <v>0</v>
      </c>
      <c r="G46" s="68"/>
      <c r="H46" s="67"/>
      <c r="I46" s="67">
        <f t="shared" si="3"/>
        <v>0</v>
      </c>
    </row>
    <row r="47" spans="2:9" ht="14.1" customHeight="1">
      <c r="B47" t="str">
        <f>IF(Accounts!B47="","",Accounts!B47)</f>
        <v/>
      </c>
      <c r="C47" s="67">
        <f>Accounts!E47</f>
        <v>0</v>
      </c>
      <c r="D47" s="67">
        <f>Accounts!F47</f>
        <v>0</v>
      </c>
      <c r="E47" s="67">
        <f>Accounts!G47</f>
        <v>0</v>
      </c>
      <c r="F47" s="67">
        <f>Accounts!H47</f>
        <v>0</v>
      </c>
      <c r="G47" s="68"/>
      <c r="H47" s="67"/>
      <c r="I47" s="67">
        <f t="shared" si="3"/>
        <v>0</v>
      </c>
    </row>
    <row r="48" spans="2:9" ht="14.1" customHeight="1">
      <c r="B48" t="str">
        <f>IF(Accounts!B48="","",Accounts!B48)</f>
        <v/>
      </c>
      <c r="C48" s="67">
        <f>Accounts!E48</f>
        <v>0</v>
      </c>
      <c r="D48" s="67">
        <f>Accounts!F48</f>
        <v>0</v>
      </c>
      <c r="E48" s="67">
        <f>Accounts!G48</f>
        <v>0</v>
      </c>
      <c r="F48" s="67">
        <f>Accounts!H48</f>
        <v>0</v>
      </c>
      <c r="G48" s="68"/>
      <c r="H48" s="67"/>
      <c r="I48" s="67">
        <f t="shared" si="3"/>
        <v>0</v>
      </c>
    </row>
    <row r="49" spans="1:9" ht="14.1" customHeight="1">
      <c r="B49" t="str">
        <f>IF(Accounts!B49="","",Accounts!B49)</f>
        <v>Superannuation Paid</v>
      </c>
      <c r="C49" s="67">
        <f>Accounts!E49</f>
        <v>0</v>
      </c>
      <c r="D49" s="67">
        <f>Accounts!F49</f>
        <v>0</v>
      </c>
      <c r="E49" s="67">
        <f>Accounts!G49</f>
        <v>0</v>
      </c>
      <c r="F49" s="67">
        <f>Accounts!H49</f>
        <v>0</v>
      </c>
      <c r="G49" s="68"/>
      <c r="H49" s="67"/>
      <c r="I49" s="67">
        <f t="shared" si="3"/>
        <v>0</v>
      </c>
    </row>
    <row r="50" spans="1:9" ht="14.1" customHeight="1">
      <c r="B50" t="str">
        <f>IF(Accounts!B50="","",Accounts!B50)</f>
        <v/>
      </c>
      <c r="C50" s="67">
        <f>Accounts!E50</f>
        <v>0</v>
      </c>
      <c r="D50" s="67">
        <f>Accounts!F50</f>
        <v>0</v>
      </c>
      <c r="E50" s="67">
        <f>Accounts!G50</f>
        <v>0</v>
      </c>
      <c r="F50" s="67">
        <f>Accounts!H50</f>
        <v>0</v>
      </c>
      <c r="G50" s="68"/>
      <c r="H50" s="67"/>
      <c r="I50" s="67">
        <f t="shared" si="3"/>
        <v>0</v>
      </c>
    </row>
    <row r="51" spans="1:9" ht="14.1" customHeight="1">
      <c r="B51" t="str">
        <f>IF(Accounts!B51="","",Accounts!B51)</f>
        <v/>
      </c>
      <c r="C51" s="67">
        <f>Accounts!E51</f>
        <v>0</v>
      </c>
      <c r="D51" s="67">
        <f>Accounts!F51</f>
        <v>0</v>
      </c>
      <c r="E51" s="67">
        <f>Accounts!G51</f>
        <v>0</v>
      </c>
      <c r="F51" s="67">
        <f>Accounts!H51</f>
        <v>0</v>
      </c>
      <c r="G51" s="68"/>
      <c r="H51" s="67"/>
      <c r="I51" s="67">
        <f t="shared" si="3"/>
        <v>0</v>
      </c>
    </row>
    <row r="52" spans="1:9" ht="14.1" customHeight="1">
      <c r="B52" t="str">
        <f>IF(Accounts!B52="","",Accounts!B52)</f>
        <v>Telephone</v>
      </c>
      <c r="C52" s="67">
        <f>Accounts!E52</f>
        <v>0</v>
      </c>
      <c r="D52" s="67">
        <f>Accounts!F52</f>
        <v>0</v>
      </c>
      <c r="E52" s="67">
        <f>Accounts!G52</f>
        <v>0</v>
      </c>
      <c r="F52" s="67">
        <f>Accounts!H52</f>
        <v>0</v>
      </c>
      <c r="G52" s="68"/>
      <c r="H52" s="67"/>
      <c r="I52" s="67">
        <f t="shared" si="3"/>
        <v>0</v>
      </c>
    </row>
    <row r="53" spans="1:9" ht="14.1" customHeight="1">
      <c r="B53" t="str">
        <f>IF(Accounts!B53="","",Accounts!B53)</f>
        <v/>
      </c>
      <c r="C53" s="67">
        <f>Accounts!E53</f>
        <v>0</v>
      </c>
      <c r="D53" s="67">
        <f>Accounts!F53</f>
        <v>0</v>
      </c>
      <c r="E53" s="67">
        <f>Accounts!G53</f>
        <v>0</v>
      </c>
      <c r="F53" s="67">
        <f>Accounts!H53</f>
        <v>0</v>
      </c>
      <c r="G53" s="68"/>
      <c r="H53" s="67"/>
      <c r="I53" s="67">
        <f t="shared" si="3"/>
        <v>0</v>
      </c>
    </row>
    <row r="54" spans="1:9" ht="14.1" customHeight="1">
      <c r="B54" t="str">
        <f>IF(Accounts!B54="","",Accounts!B54)</f>
        <v>Tools &amp; Equipment</v>
      </c>
      <c r="C54" s="67">
        <f>Accounts!E54</f>
        <v>0</v>
      </c>
      <c r="D54" s="67">
        <f>Accounts!F54</f>
        <v>0</v>
      </c>
      <c r="E54" s="67">
        <f>Accounts!G54</f>
        <v>0</v>
      </c>
      <c r="F54" s="67">
        <f>Accounts!H54</f>
        <v>0</v>
      </c>
      <c r="G54" s="68"/>
      <c r="H54" s="67"/>
      <c r="I54" s="67">
        <f t="shared" si="3"/>
        <v>0</v>
      </c>
    </row>
    <row r="55" spans="1:9" ht="14.1" customHeight="1">
      <c r="B55" t="str">
        <f>IF(Accounts!B55="","",Accounts!B55)</f>
        <v/>
      </c>
      <c r="C55" s="67">
        <f>Accounts!E55</f>
        <v>0</v>
      </c>
      <c r="D55" s="67">
        <f>Accounts!F55</f>
        <v>0</v>
      </c>
      <c r="E55" s="67">
        <f>Accounts!G55</f>
        <v>0</v>
      </c>
      <c r="F55" s="67">
        <f>Accounts!H55</f>
        <v>0</v>
      </c>
      <c r="G55" s="68"/>
      <c r="H55" s="67"/>
      <c r="I55" s="67">
        <f t="shared" si="3"/>
        <v>0</v>
      </c>
    </row>
    <row r="56" spans="1:9" ht="14.1" customHeight="1">
      <c r="B56" t="str">
        <f>IF(Accounts!B56="","",Accounts!B56)</f>
        <v>Travelling Expenses</v>
      </c>
      <c r="C56" s="67">
        <f>Accounts!E56</f>
        <v>0</v>
      </c>
      <c r="D56" s="67">
        <f>Accounts!F56</f>
        <v>0</v>
      </c>
      <c r="E56" s="67">
        <f>Accounts!G56</f>
        <v>0</v>
      </c>
      <c r="F56" s="67">
        <f>Accounts!H56</f>
        <v>0</v>
      </c>
      <c r="G56" s="68"/>
      <c r="H56" s="67"/>
      <c r="I56" s="67">
        <f t="shared" si="3"/>
        <v>0</v>
      </c>
    </row>
    <row r="57" spans="1:9" ht="14.1" customHeight="1">
      <c r="B57" t="str">
        <f>IF(Accounts!B57="","",Accounts!B57)</f>
        <v/>
      </c>
      <c r="C57" s="67">
        <f>Accounts!E57</f>
        <v>0</v>
      </c>
      <c r="D57" s="67">
        <f>Accounts!F57</f>
        <v>0</v>
      </c>
      <c r="E57" s="67">
        <f>Accounts!G57</f>
        <v>0</v>
      </c>
      <c r="F57" s="67">
        <f>Accounts!H57</f>
        <v>0</v>
      </c>
      <c r="G57" s="68"/>
      <c r="H57" s="67"/>
      <c r="I57" s="67">
        <f t="shared" si="3"/>
        <v>0</v>
      </c>
    </row>
    <row r="58" spans="1:9" ht="14.1" customHeight="1">
      <c r="B58" t="str">
        <f>IF(Accounts!B58="","",Accounts!B58)</f>
        <v>Wages &amp; Salaries</v>
      </c>
      <c r="C58" s="67">
        <f>Accounts!E58</f>
        <v>0</v>
      </c>
      <c r="D58" s="67">
        <f>Accounts!F58</f>
        <v>0</v>
      </c>
      <c r="E58" s="67">
        <f>Accounts!G58</f>
        <v>0</v>
      </c>
      <c r="F58" s="67">
        <f>Accounts!H58</f>
        <v>0</v>
      </c>
      <c r="G58" s="68"/>
      <c r="H58" s="67"/>
      <c r="I58" s="67">
        <f t="shared" si="3"/>
        <v>0</v>
      </c>
    </row>
    <row r="59" spans="1:9" ht="14.1" customHeight="1">
      <c r="B59" t="str">
        <f>IF(Accounts!B59="","",Accounts!B59)</f>
        <v/>
      </c>
      <c r="C59" s="67">
        <f>Accounts!E59</f>
        <v>0</v>
      </c>
      <c r="D59" s="67">
        <f>Accounts!F59</f>
        <v>0</v>
      </c>
      <c r="E59" s="67">
        <f>Accounts!G59</f>
        <v>0</v>
      </c>
      <c r="F59" s="67">
        <f>Accounts!H59</f>
        <v>0</v>
      </c>
      <c r="G59" s="68"/>
      <c r="H59" s="67"/>
      <c r="I59" s="67">
        <f t="shared" si="3"/>
        <v>0</v>
      </c>
    </row>
    <row r="60" spans="1:9" ht="14.1" customHeight="1">
      <c r="B60" t="str">
        <f>IF(Accounts!B60="","",Accounts!B60)</f>
        <v/>
      </c>
      <c r="C60" s="67">
        <f>Accounts!E60</f>
        <v>0</v>
      </c>
      <c r="D60" s="67">
        <f>Accounts!F60</f>
        <v>0</v>
      </c>
      <c r="E60" s="67">
        <f>Accounts!G60</f>
        <v>0</v>
      </c>
      <c r="F60" s="67">
        <f>Accounts!H60</f>
        <v>0</v>
      </c>
      <c r="G60" s="68"/>
      <c r="H60" s="67"/>
      <c r="I60" s="67">
        <f t="shared" si="3"/>
        <v>0</v>
      </c>
    </row>
    <row r="61" spans="1:9" ht="14.1" customHeight="1">
      <c r="C61" s="71">
        <f>SUM(C15:C60)</f>
        <v>0</v>
      </c>
      <c r="D61" s="71">
        <f>SUM(D15:D60)</f>
        <v>0</v>
      </c>
      <c r="E61" s="71">
        <f>SUM(E15:E60)</f>
        <v>0</v>
      </c>
      <c r="F61" s="71">
        <f>SUM(F15:F60)</f>
        <v>0</v>
      </c>
      <c r="G61" s="68"/>
      <c r="H61" s="67"/>
      <c r="I61" s="71">
        <f>SUM(I15:I60)</f>
        <v>0</v>
      </c>
    </row>
    <row r="62" spans="1:9" ht="17.25" customHeight="1">
      <c r="A62" s="69" t="s">
        <v>60</v>
      </c>
      <c r="C62" s="70">
        <f>C13-C61</f>
        <v>0</v>
      </c>
      <c r="D62" s="70">
        <f>D13-D61</f>
        <v>0</v>
      </c>
      <c r="E62" s="70">
        <f>E13-E61</f>
        <v>0</v>
      </c>
      <c r="F62" s="70">
        <f>F13-F61</f>
        <v>0</v>
      </c>
      <c r="G62" s="68"/>
      <c r="H62" s="67"/>
      <c r="I62" s="70">
        <f>I13-I61</f>
        <v>0</v>
      </c>
    </row>
    <row r="63" spans="1:9" ht="19.5" customHeight="1">
      <c r="A63" s="127" t="s">
        <v>55</v>
      </c>
      <c r="C63" s="67"/>
      <c r="D63" s="67"/>
      <c r="E63" s="67"/>
      <c r="F63" s="67"/>
      <c r="G63" s="68"/>
      <c r="H63" s="67"/>
      <c r="I63" s="67"/>
    </row>
    <row r="64" spans="1:9" ht="14.1" customHeight="1">
      <c r="B64" t="str">
        <f>IF(Accounts!B62="","",Accounts!B62)</f>
        <v/>
      </c>
      <c r="C64" s="67">
        <f>-Accounts!E62</f>
        <v>0</v>
      </c>
      <c r="D64" s="67">
        <f>-Accounts!F62</f>
        <v>0</v>
      </c>
      <c r="E64" s="67">
        <f>-Accounts!G62</f>
        <v>0</v>
      </c>
      <c r="F64" s="67">
        <f>-Accounts!H62</f>
        <v>0</v>
      </c>
      <c r="G64" s="68"/>
      <c r="H64" s="67"/>
      <c r="I64" s="67">
        <f>SUM(C64:F64)</f>
        <v>0</v>
      </c>
    </row>
    <row r="65" spans="1:9" ht="14.1" customHeight="1">
      <c r="B65" t="str">
        <f>IF(Accounts!B63="","",Accounts!B63)</f>
        <v/>
      </c>
      <c r="C65" s="67">
        <f>-Accounts!E63</f>
        <v>0</v>
      </c>
      <c r="D65" s="67">
        <f>-Accounts!F63</f>
        <v>0</v>
      </c>
      <c r="E65" s="67">
        <f>-Accounts!G63</f>
        <v>0</v>
      </c>
      <c r="F65" s="67">
        <f>-Accounts!H63</f>
        <v>0</v>
      </c>
      <c r="G65" s="68"/>
      <c r="H65" s="67"/>
      <c r="I65" s="67">
        <f>SUM(C65:F65)</f>
        <v>0</v>
      </c>
    </row>
    <row r="66" spans="1:9" ht="14.1" customHeight="1">
      <c r="C66" s="71">
        <f>SUM(C64:C65)</f>
        <v>0</v>
      </c>
      <c r="D66" s="71">
        <f>SUM(D64:D65)</f>
        <v>0</v>
      </c>
      <c r="E66" s="71">
        <f>SUM(E64:E65)</f>
        <v>0</v>
      </c>
      <c r="F66" s="71">
        <f>SUM(F64:F65)</f>
        <v>0</v>
      </c>
      <c r="G66" s="68"/>
      <c r="H66" s="67"/>
      <c r="I66" s="71">
        <f>SUM(I64:I65)</f>
        <v>0</v>
      </c>
    </row>
    <row r="67" spans="1:9" ht="17.25" customHeight="1" thickBot="1">
      <c r="A67" s="69" t="s">
        <v>61</v>
      </c>
      <c r="C67" s="66">
        <f>C62+C66</f>
        <v>0</v>
      </c>
      <c r="D67" s="66">
        <f t="shared" ref="D67:F67" si="4">D62+D66</f>
        <v>0</v>
      </c>
      <c r="E67" s="66">
        <f t="shared" si="4"/>
        <v>0</v>
      </c>
      <c r="F67" s="66">
        <f t="shared" si="4"/>
        <v>0</v>
      </c>
      <c r="G67" s="68"/>
      <c r="H67" s="67"/>
      <c r="I67" s="66">
        <f t="shared" ref="I67" si="5">I62+I66</f>
        <v>0</v>
      </c>
    </row>
    <row r="68" spans="1:9" ht="13.5" thickTop="1">
      <c r="A68" s="1"/>
      <c r="C68" s="57"/>
      <c r="D68" s="57"/>
      <c r="E68" s="57"/>
      <c r="F68" s="57"/>
      <c r="I68" s="57"/>
    </row>
    <row r="69" spans="1:9">
      <c r="A69" s="1"/>
      <c r="C69" s="57"/>
      <c r="D69" s="57"/>
      <c r="E69" s="57"/>
      <c r="F69" s="57"/>
      <c r="I69" s="57"/>
    </row>
    <row r="70" spans="1:9">
      <c r="A70" s="1"/>
      <c r="C70" s="57"/>
      <c r="D70" s="57"/>
      <c r="E70" s="57"/>
      <c r="F70" s="57"/>
      <c r="I70" s="57"/>
    </row>
    <row r="71" spans="1:9">
      <c r="A71" s="1"/>
      <c r="C71" s="57"/>
      <c r="D71" s="57"/>
      <c r="E71" s="57"/>
      <c r="F71" s="57"/>
      <c r="I71" s="57"/>
    </row>
    <row r="72" spans="1:9" ht="15.75">
      <c r="A72" s="65" t="s">
        <v>54</v>
      </c>
      <c r="B72" s="64" t="s">
        <v>150</v>
      </c>
      <c r="C72" s="62"/>
      <c r="D72" s="62"/>
      <c r="E72" s="62"/>
      <c r="F72" s="62"/>
      <c r="G72" s="63"/>
      <c r="H72" s="63"/>
      <c r="I72" s="62"/>
    </row>
    <row r="73" spans="1:9">
      <c r="A73" s="61" t="s">
        <v>53</v>
      </c>
      <c r="B73" s="60" t="s">
        <v>52</v>
      </c>
      <c r="C73" s="57"/>
      <c r="D73" s="57"/>
      <c r="E73" s="57"/>
      <c r="F73" s="57"/>
      <c r="I73" s="57"/>
    </row>
    <row r="74" spans="1:9">
      <c r="A74" s="1"/>
      <c r="B74" s="60" t="s">
        <v>51</v>
      </c>
      <c r="C74" s="57"/>
      <c r="D74" s="57"/>
      <c r="E74" s="57"/>
      <c r="F74" s="57"/>
      <c r="I74" s="57"/>
    </row>
    <row r="75" spans="1:9">
      <c r="A75" s="1"/>
      <c r="C75" s="57"/>
      <c r="D75" s="57"/>
      <c r="E75" s="57"/>
      <c r="F75" s="57"/>
      <c r="I75" s="57"/>
    </row>
    <row r="76" spans="1:9">
      <c r="A76" s="61" t="s">
        <v>50</v>
      </c>
      <c r="B76" s="60" t="s">
        <v>49</v>
      </c>
      <c r="C76" s="57"/>
      <c r="D76" s="57"/>
      <c r="E76" s="57"/>
      <c r="F76" s="57"/>
      <c r="I76" s="57"/>
    </row>
    <row r="77" spans="1:9">
      <c r="A77" s="1"/>
      <c r="C77" s="57"/>
      <c r="D77" s="57"/>
      <c r="E77" s="57"/>
      <c r="F77" s="57"/>
      <c r="I77" s="57"/>
    </row>
    <row r="78" spans="1:9">
      <c r="A78" s="1"/>
      <c r="C78" s="57"/>
      <c r="D78" s="57"/>
      <c r="E78" s="57"/>
    </row>
    <row r="79" spans="1:9">
      <c r="A79" s="1"/>
      <c r="B79" s="5"/>
      <c r="C79" s="59"/>
      <c r="D79" s="59"/>
      <c r="E79" s="59"/>
      <c r="F79" s="5" t="s">
        <v>91</v>
      </c>
      <c r="I79" s="58">
        <f>-SUM(Accounts!I10:I63)</f>
        <v>0</v>
      </c>
    </row>
    <row r="80" spans="1:9">
      <c r="A80" s="1"/>
      <c r="C80" s="57"/>
      <c r="D80" s="57"/>
      <c r="E80" s="57"/>
      <c r="F80" s="57"/>
      <c r="I80" s="88" t="str">
        <f>IF(ROUND(I79,0)=ROUND(I67,0),"OK","ERROR")</f>
        <v>OK</v>
      </c>
    </row>
    <row r="81" spans="1:9">
      <c r="A81" s="1"/>
      <c r="C81" s="57"/>
      <c r="D81" s="57"/>
      <c r="E81" s="57"/>
      <c r="F81" s="57"/>
      <c r="I81" s="57"/>
    </row>
    <row r="82" spans="1:9">
      <c r="A82" s="1"/>
      <c r="C82" s="57"/>
      <c r="D82" s="57"/>
      <c r="E82" s="57"/>
      <c r="F82" s="57"/>
      <c r="I82" s="57"/>
    </row>
    <row r="83" spans="1:9">
      <c r="A83" s="1"/>
      <c r="C83" s="57"/>
      <c r="D83" s="57"/>
      <c r="E83" s="57"/>
      <c r="F83" s="57"/>
      <c r="I83" s="57"/>
    </row>
    <row r="84" spans="1:9">
      <c r="A84" s="1"/>
      <c r="C84" s="57"/>
      <c r="D84" s="57"/>
      <c r="E84" s="57"/>
      <c r="F84" s="57"/>
      <c r="I84" s="57"/>
    </row>
    <row r="85" spans="1:9">
      <c r="A85" s="1"/>
      <c r="C85" s="57"/>
      <c r="D85" s="57"/>
      <c r="E85" s="57"/>
      <c r="F85" s="57"/>
      <c r="I85" s="57"/>
    </row>
    <row r="86" spans="1:9">
      <c r="A86" s="1"/>
      <c r="C86" s="57"/>
      <c r="D86" s="57"/>
      <c r="E86" s="57"/>
      <c r="F86" s="57"/>
      <c r="I86" s="57"/>
    </row>
    <row r="87" spans="1:9">
      <c r="A87" s="1"/>
      <c r="C87" s="57"/>
      <c r="D87" s="57"/>
      <c r="E87" s="57"/>
      <c r="F87" s="57"/>
      <c r="I87" s="57"/>
    </row>
    <row r="88" spans="1:9">
      <c r="A88" s="1"/>
      <c r="C88" s="57"/>
      <c r="D88" s="57"/>
      <c r="E88" s="57"/>
      <c r="F88" s="57"/>
      <c r="I88" s="57"/>
    </row>
    <row r="89" spans="1:9">
      <c r="A89" s="1"/>
      <c r="C89" s="57"/>
      <c r="D89" s="57"/>
      <c r="E89" s="57"/>
      <c r="F89" s="57"/>
      <c r="I89" s="57"/>
    </row>
    <row r="90" spans="1:9">
      <c r="A90" s="1"/>
      <c r="C90" s="57"/>
      <c r="D90" s="57"/>
      <c r="E90" s="57"/>
      <c r="F90" s="57"/>
      <c r="I90" s="57"/>
    </row>
    <row r="91" spans="1:9">
      <c r="A91" s="1"/>
      <c r="C91" s="57"/>
      <c r="D91" s="57"/>
      <c r="E91" s="57"/>
      <c r="F91" s="57"/>
      <c r="I91" s="57"/>
    </row>
    <row r="92" spans="1:9">
      <c r="A92" s="1"/>
      <c r="C92" s="57"/>
      <c r="D92" s="57"/>
      <c r="E92" s="57"/>
      <c r="F92" s="57"/>
      <c r="I92" s="57"/>
    </row>
    <row r="93" spans="1:9">
      <c r="A93" s="1"/>
      <c r="C93" s="57"/>
      <c r="D93" s="57"/>
      <c r="E93" s="57"/>
      <c r="F93" s="57"/>
      <c r="I93" s="57"/>
    </row>
    <row r="94" spans="1:9">
      <c r="A94" s="1"/>
      <c r="C94" s="57"/>
      <c r="D94" s="57"/>
      <c r="E94" s="57"/>
      <c r="F94" s="57"/>
      <c r="I94" s="57"/>
    </row>
    <row r="95" spans="1:9">
      <c r="A95" s="1"/>
      <c r="C95" s="57"/>
      <c r="D95" s="57"/>
      <c r="E95" s="57"/>
      <c r="F95" s="57"/>
      <c r="I95" s="57"/>
    </row>
    <row r="96" spans="1:9">
      <c r="A96" s="1"/>
      <c r="C96" s="57"/>
      <c r="D96" s="57"/>
      <c r="E96" s="57"/>
      <c r="F96" s="57"/>
      <c r="I96" s="57"/>
    </row>
    <row r="97" spans="1:9">
      <c r="A97" s="1"/>
      <c r="C97" s="57"/>
      <c r="D97" s="57"/>
      <c r="E97" s="57"/>
      <c r="F97" s="57"/>
      <c r="I97" s="57"/>
    </row>
    <row r="98" spans="1:9">
      <c r="A98" s="1"/>
      <c r="C98" s="57"/>
      <c r="D98" s="57"/>
      <c r="E98" s="57"/>
      <c r="F98" s="57"/>
      <c r="I98" s="57"/>
    </row>
    <row r="99" spans="1:9">
      <c r="A99" s="1"/>
      <c r="C99" s="57"/>
      <c r="D99" s="57"/>
      <c r="E99" s="57"/>
      <c r="F99" s="57"/>
      <c r="I99" s="57"/>
    </row>
    <row r="100" spans="1:9">
      <c r="A100" s="1"/>
      <c r="C100" s="57"/>
      <c r="D100" s="57"/>
      <c r="E100" s="57"/>
      <c r="F100" s="57"/>
      <c r="I100" s="57"/>
    </row>
    <row r="101" spans="1:9">
      <c r="A101" s="1"/>
      <c r="C101" s="57"/>
      <c r="D101" s="57"/>
      <c r="E101" s="57"/>
      <c r="F101" s="57"/>
      <c r="I101" s="57"/>
    </row>
    <row r="102" spans="1:9">
      <c r="A102" s="1"/>
      <c r="C102" s="57"/>
      <c r="D102" s="57"/>
      <c r="E102" s="57"/>
      <c r="F102" s="57"/>
      <c r="I102" s="57"/>
    </row>
    <row r="103" spans="1:9">
      <c r="A103" s="1"/>
      <c r="C103" s="57"/>
      <c r="D103" s="57"/>
      <c r="E103" s="57"/>
      <c r="F103" s="57"/>
      <c r="I103" s="57"/>
    </row>
    <row r="104" spans="1:9">
      <c r="A104" s="1"/>
      <c r="C104" s="57"/>
      <c r="D104" s="57"/>
      <c r="E104" s="57"/>
      <c r="F104" s="57"/>
      <c r="I104" s="57"/>
    </row>
    <row r="105" spans="1:9">
      <c r="A105" s="1"/>
      <c r="C105" s="57"/>
      <c r="D105" s="57"/>
      <c r="E105" s="57"/>
      <c r="F105" s="57"/>
      <c r="I105" s="57"/>
    </row>
    <row r="106" spans="1:9">
      <c r="A106" s="1"/>
      <c r="C106" s="57"/>
      <c r="D106" s="57"/>
      <c r="E106" s="57"/>
      <c r="F106" s="57"/>
      <c r="I106" s="57"/>
    </row>
    <row r="107" spans="1:9">
      <c r="A107" s="1"/>
      <c r="C107" s="57"/>
      <c r="D107" s="57"/>
      <c r="E107" s="57"/>
      <c r="F107" s="57"/>
      <c r="I107" s="57"/>
    </row>
    <row r="108" spans="1:9">
      <c r="A108" s="1"/>
      <c r="C108" s="57"/>
      <c r="D108" s="57"/>
      <c r="E108" s="57"/>
      <c r="F108" s="57"/>
      <c r="I108" s="57"/>
    </row>
    <row r="109" spans="1:9">
      <c r="A109" s="1"/>
      <c r="C109" s="57"/>
      <c r="D109" s="57"/>
      <c r="E109" s="57"/>
      <c r="F109" s="57"/>
      <c r="I109" s="57"/>
    </row>
    <row r="110" spans="1:9">
      <c r="A110" s="1"/>
      <c r="C110" s="57"/>
      <c r="D110" s="57"/>
      <c r="E110" s="57"/>
      <c r="F110" s="57"/>
      <c r="I110" s="57"/>
    </row>
    <row r="111" spans="1:9">
      <c r="A111" s="1"/>
      <c r="C111" s="57"/>
      <c r="D111" s="57"/>
      <c r="E111" s="57"/>
      <c r="F111" s="57"/>
      <c r="I111" s="57"/>
    </row>
    <row r="112" spans="1:9">
      <c r="A112" s="1"/>
      <c r="C112" s="57"/>
      <c r="D112" s="57"/>
      <c r="E112" s="57"/>
      <c r="F112" s="57"/>
      <c r="I112" s="57"/>
    </row>
    <row r="113" spans="1:9">
      <c r="A113" s="1"/>
      <c r="C113" s="57"/>
      <c r="D113" s="57"/>
      <c r="E113" s="57"/>
      <c r="F113" s="57"/>
      <c r="I113" s="57"/>
    </row>
    <row r="114" spans="1:9">
      <c r="A114" s="1"/>
      <c r="C114" s="57"/>
      <c r="D114" s="57"/>
      <c r="E114" s="57"/>
      <c r="F114" s="57"/>
      <c r="I114" s="57"/>
    </row>
    <row r="115" spans="1:9">
      <c r="A115" s="1"/>
      <c r="C115" s="57"/>
      <c r="D115" s="57"/>
      <c r="E115" s="57"/>
      <c r="F115" s="57"/>
      <c r="I115" s="57"/>
    </row>
    <row r="116" spans="1:9">
      <c r="A116" s="1"/>
      <c r="C116" s="57"/>
      <c r="D116" s="57"/>
      <c r="E116" s="57"/>
      <c r="F116" s="57"/>
      <c r="I116" s="57"/>
    </row>
    <row r="117" spans="1:9">
      <c r="A117" s="1"/>
      <c r="C117" s="57"/>
      <c r="D117" s="57"/>
      <c r="E117" s="57"/>
      <c r="F117" s="57"/>
      <c r="I117" s="57"/>
    </row>
    <row r="118" spans="1:9">
      <c r="A118" s="1"/>
      <c r="C118" s="57"/>
      <c r="D118" s="57"/>
      <c r="E118" s="57"/>
      <c r="F118" s="57"/>
      <c r="I118" s="57"/>
    </row>
    <row r="119" spans="1:9">
      <c r="A119" s="1"/>
      <c r="C119" s="57"/>
      <c r="D119" s="57"/>
      <c r="E119" s="57"/>
      <c r="F119" s="57"/>
      <c r="I119" s="57"/>
    </row>
    <row r="120" spans="1:9">
      <c r="A120" s="1"/>
      <c r="C120" s="57"/>
      <c r="D120" s="57"/>
      <c r="E120" s="57"/>
      <c r="F120" s="57"/>
      <c r="I120" s="57"/>
    </row>
    <row r="121" spans="1:9">
      <c r="A121" s="1"/>
      <c r="C121" s="57"/>
      <c r="D121" s="57"/>
      <c r="E121" s="57"/>
      <c r="F121" s="57"/>
      <c r="I121" s="57"/>
    </row>
    <row r="122" spans="1:9">
      <c r="A122" s="1"/>
      <c r="C122" s="57"/>
      <c r="D122" s="57"/>
      <c r="E122" s="57"/>
      <c r="F122" s="57"/>
      <c r="I122" s="57"/>
    </row>
    <row r="123" spans="1:9">
      <c r="A123" s="1"/>
      <c r="C123" s="57"/>
      <c r="D123" s="57"/>
      <c r="E123" s="57"/>
      <c r="F123" s="57"/>
      <c r="I123" s="57"/>
    </row>
    <row r="124" spans="1:9">
      <c r="A124" s="1"/>
      <c r="C124" s="57"/>
      <c r="D124" s="57"/>
      <c r="E124" s="57"/>
      <c r="F124" s="57"/>
      <c r="I124" s="57"/>
    </row>
    <row r="125" spans="1:9">
      <c r="A125" s="1"/>
      <c r="C125" s="57"/>
      <c r="D125" s="57"/>
      <c r="E125" s="57"/>
      <c r="F125" s="57"/>
      <c r="I125" s="57"/>
    </row>
    <row r="126" spans="1:9">
      <c r="A126" s="1"/>
      <c r="C126" s="57"/>
      <c r="D126" s="57"/>
      <c r="E126" s="57"/>
      <c r="F126" s="57"/>
      <c r="I126" s="57"/>
    </row>
    <row r="127" spans="1:9">
      <c r="A127" s="1"/>
      <c r="C127" s="57"/>
      <c r="D127" s="57"/>
      <c r="E127" s="57"/>
      <c r="F127" s="57"/>
      <c r="I127" s="57"/>
    </row>
    <row r="128" spans="1:9">
      <c r="A128" s="1"/>
      <c r="C128" s="57"/>
      <c r="D128" s="57"/>
      <c r="E128" s="57"/>
      <c r="F128" s="57"/>
      <c r="I128" s="57"/>
    </row>
    <row r="129" spans="1:9">
      <c r="A129" s="1"/>
      <c r="C129" s="57"/>
      <c r="D129" s="57"/>
      <c r="E129" s="57"/>
      <c r="F129" s="57"/>
      <c r="I129" s="57"/>
    </row>
    <row r="130" spans="1:9">
      <c r="A130" s="1"/>
      <c r="C130" s="57"/>
      <c r="D130" s="57"/>
      <c r="E130" s="57"/>
      <c r="F130" s="57"/>
      <c r="I130" s="57"/>
    </row>
    <row r="131" spans="1:9">
      <c r="A131" s="1"/>
      <c r="C131" s="57"/>
      <c r="D131" s="57"/>
      <c r="E131" s="57"/>
      <c r="F131" s="57"/>
      <c r="I131" s="57"/>
    </row>
    <row r="132" spans="1:9">
      <c r="A132" s="1"/>
      <c r="C132" s="57"/>
      <c r="D132" s="57"/>
      <c r="E132" s="57"/>
      <c r="F132" s="57"/>
      <c r="G132" s="57"/>
      <c r="H132" s="57"/>
      <c r="I132" s="57"/>
    </row>
    <row r="133" spans="1:9">
      <c r="A133" s="1"/>
      <c r="C133" s="57"/>
      <c r="D133" s="57"/>
      <c r="E133" s="57"/>
      <c r="F133" s="57"/>
      <c r="G133" s="57"/>
      <c r="H133" s="57"/>
      <c r="I133" s="57"/>
    </row>
    <row r="134" spans="1:9">
      <c r="A134" s="1"/>
      <c r="C134" s="57"/>
      <c r="D134" s="57"/>
      <c r="E134" s="57"/>
      <c r="F134" s="57"/>
      <c r="G134" s="57"/>
      <c r="H134" s="57"/>
      <c r="I134" s="57"/>
    </row>
    <row r="135" spans="1:9">
      <c r="A135" s="1"/>
      <c r="C135" s="57"/>
      <c r="D135" s="57"/>
      <c r="E135" s="57"/>
      <c r="F135" s="57"/>
      <c r="G135" s="57"/>
      <c r="H135" s="57"/>
      <c r="I135" s="57"/>
    </row>
    <row r="136" spans="1:9">
      <c r="A136" s="1"/>
      <c r="C136" s="57"/>
      <c r="D136" s="57"/>
      <c r="E136" s="57"/>
      <c r="F136" s="57"/>
      <c r="G136" s="57"/>
      <c r="H136" s="57"/>
      <c r="I136" s="57"/>
    </row>
    <row r="137" spans="1:9">
      <c r="A137" s="1"/>
      <c r="C137" s="57"/>
      <c r="D137" s="57"/>
      <c r="E137" s="57"/>
      <c r="F137" s="57"/>
      <c r="G137" s="57"/>
      <c r="H137" s="57"/>
      <c r="I137" s="57"/>
    </row>
    <row r="138" spans="1:9">
      <c r="A138" s="1"/>
      <c r="C138" s="57"/>
      <c r="D138" s="57"/>
      <c r="E138" s="57"/>
      <c r="F138" s="57"/>
      <c r="G138" s="57"/>
      <c r="H138" s="57"/>
      <c r="I138" s="57"/>
    </row>
    <row r="139" spans="1:9">
      <c r="A139" s="1"/>
      <c r="C139" s="57"/>
      <c r="D139" s="57"/>
      <c r="E139" s="57"/>
      <c r="F139" s="57"/>
      <c r="G139" s="57"/>
      <c r="H139" s="57"/>
      <c r="I139" s="57"/>
    </row>
    <row r="140" spans="1:9">
      <c r="A140" s="1"/>
      <c r="C140" s="57"/>
      <c r="D140" s="57"/>
      <c r="E140" s="57"/>
      <c r="F140" s="57"/>
      <c r="G140" s="57"/>
      <c r="H140" s="57"/>
      <c r="I140" s="57"/>
    </row>
    <row r="141" spans="1:9">
      <c r="A141" s="1"/>
      <c r="C141" s="57"/>
      <c r="D141" s="57"/>
      <c r="E141" s="57"/>
      <c r="F141" s="57"/>
      <c r="G141" s="57"/>
      <c r="H141" s="57"/>
      <c r="I141" s="57"/>
    </row>
    <row r="142" spans="1:9">
      <c r="A142" s="1"/>
      <c r="C142" s="57"/>
      <c r="D142" s="57"/>
      <c r="E142" s="57"/>
      <c r="F142" s="57"/>
      <c r="G142" s="57"/>
      <c r="H142" s="57"/>
      <c r="I142" s="57"/>
    </row>
    <row r="143" spans="1:9">
      <c r="A143" s="1"/>
      <c r="C143" s="57"/>
      <c r="D143" s="57"/>
      <c r="E143" s="57"/>
      <c r="F143" s="57"/>
      <c r="G143" s="57"/>
      <c r="H143" s="57"/>
      <c r="I143" s="57"/>
    </row>
    <row r="144" spans="1:9">
      <c r="A144" s="1"/>
      <c r="C144" s="57"/>
      <c r="D144" s="57"/>
      <c r="E144" s="57"/>
      <c r="F144" s="57"/>
      <c r="G144" s="57"/>
      <c r="H144" s="57"/>
      <c r="I144" s="57"/>
    </row>
    <row r="145" spans="1:9">
      <c r="A145" s="1"/>
      <c r="C145" s="57"/>
      <c r="D145" s="57"/>
      <c r="E145" s="57"/>
      <c r="F145" s="57"/>
      <c r="G145" s="57"/>
      <c r="H145" s="57"/>
      <c r="I145" s="57"/>
    </row>
    <row r="146" spans="1:9">
      <c r="A146" s="1"/>
      <c r="C146" s="57"/>
      <c r="D146" s="57"/>
      <c r="E146" s="57"/>
      <c r="F146" s="57"/>
      <c r="G146" s="57"/>
      <c r="H146" s="57"/>
      <c r="I146" s="57"/>
    </row>
    <row r="147" spans="1:9">
      <c r="A147" s="1"/>
      <c r="C147" s="57"/>
      <c r="D147" s="57"/>
      <c r="E147" s="57"/>
      <c r="F147" s="57"/>
      <c r="G147" s="57"/>
      <c r="H147" s="57"/>
      <c r="I147" s="57"/>
    </row>
    <row r="148" spans="1:9">
      <c r="A148" s="1"/>
      <c r="C148" s="57"/>
      <c r="D148" s="57"/>
      <c r="E148" s="57"/>
      <c r="F148" s="57"/>
      <c r="G148" s="57"/>
      <c r="H148" s="57"/>
      <c r="I148" s="57"/>
    </row>
    <row r="149" spans="1:9">
      <c r="A149" s="1"/>
      <c r="C149" s="57"/>
      <c r="D149" s="57"/>
      <c r="E149" s="57"/>
      <c r="F149" s="57"/>
      <c r="G149" s="57"/>
      <c r="H149" s="57"/>
      <c r="I149" s="57"/>
    </row>
    <row r="150" spans="1:9">
      <c r="A150" s="1"/>
      <c r="C150" s="57"/>
      <c r="D150" s="57"/>
      <c r="E150" s="57"/>
      <c r="F150" s="57"/>
      <c r="G150" s="57"/>
      <c r="H150" s="57"/>
      <c r="I150" s="57"/>
    </row>
    <row r="151" spans="1:9">
      <c r="A151" s="1"/>
      <c r="C151" s="57"/>
      <c r="D151" s="57"/>
      <c r="E151" s="57"/>
      <c r="F151" s="57"/>
      <c r="G151" s="57"/>
      <c r="H151" s="57"/>
      <c r="I151" s="57"/>
    </row>
    <row r="152" spans="1:9">
      <c r="A152" s="1"/>
      <c r="C152" s="57"/>
      <c r="D152" s="57"/>
      <c r="E152" s="57"/>
      <c r="F152" s="57"/>
      <c r="G152" s="57"/>
      <c r="H152" s="57"/>
      <c r="I152" s="57"/>
    </row>
    <row r="153" spans="1:9">
      <c r="A153" s="1"/>
      <c r="C153" s="57"/>
      <c r="D153" s="57"/>
      <c r="E153" s="57"/>
      <c r="F153" s="57"/>
      <c r="G153" s="57"/>
      <c r="H153" s="57"/>
      <c r="I153" s="57"/>
    </row>
    <row r="154" spans="1:9">
      <c r="A154" s="1"/>
      <c r="C154" s="57"/>
      <c r="D154" s="57"/>
      <c r="E154" s="57"/>
      <c r="F154" s="57"/>
      <c r="G154" s="57"/>
      <c r="H154" s="57"/>
      <c r="I154" s="57"/>
    </row>
    <row r="155" spans="1:9">
      <c r="A155" s="1"/>
      <c r="C155" s="57"/>
      <c r="D155" s="57"/>
      <c r="E155" s="57"/>
      <c r="F155" s="57"/>
      <c r="G155" s="57"/>
      <c r="H155" s="57"/>
      <c r="I155" s="57"/>
    </row>
    <row r="156" spans="1:9">
      <c r="A156" s="1"/>
      <c r="C156" s="57"/>
      <c r="D156" s="57"/>
      <c r="E156" s="57"/>
      <c r="F156" s="57"/>
      <c r="G156" s="57"/>
      <c r="H156" s="57"/>
      <c r="I156" s="57"/>
    </row>
    <row r="157" spans="1:9">
      <c r="A157" s="1"/>
      <c r="C157" s="57"/>
      <c r="D157" s="57"/>
      <c r="E157" s="57"/>
      <c r="F157" s="57"/>
      <c r="G157" s="57"/>
      <c r="H157" s="57"/>
      <c r="I157" s="57"/>
    </row>
    <row r="158" spans="1:9">
      <c r="A158" s="1"/>
      <c r="C158" s="57"/>
      <c r="D158" s="57"/>
      <c r="E158" s="57"/>
      <c r="F158" s="57"/>
      <c r="G158" s="57"/>
      <c r="H158" s="57"/>
      <c r="I158" s="57"/>
    </row>
    <row r="159" spans="1:9">
      <c r="A159" s="1"/>
      <c r="C159" s="57"/>
      <c r="D159" s="57"/>
      <c r="E159" s="57"/>
      <c r="F159" s="57"/>
      <c r="G159" s="57"/>
      <c r="H159" s="57"/>
      <c r="I159" s="57"/>
    </row>
    <row r="160" spans="1:9">
      <c r="A160" s="1"/>
      <c r="C160" s="57"/>
      <c r="D160" s="57"/>
      <c r="E160" s="57"/>
      <c r="F160" s="57"/>
      <c r="G160" s="57"/>
      <c r="H160" s="57"/>
      <c r="I160" s="57"/>
    </row>
    <row r="161" spans="1:9">
      <c r="A161" s="1"/>
      <c r="C161" s="57"/>
      <c r="D161" s="57"/>
      <c r="E161" s="57"/>
      <c r="F161" s="57"/>
      <c r="G161" s="57"/>
      <c r="H161" s="57"/>
      <c r="I161" s="57"/>
    </row>
    <row r="162" spans="1:9">
      <c r="A162" s="1"/>
      <c r="C162" s="57"/>
      <c r="D162" s="57"/>
      <c r="E162" s="57"/>
      <c r="F162" s="57"/>
      <c r="G162" s="57"/>
      <c r="H162" s="57"/>
      <c r="I162" s="57"/>
    </row>
    <row r="163" spans="1:9">
      <c r="A163" s="1"/>
      <c r="C163" s="57"/>
      <c r="D163" s="57"/>
      <c r="E163" s="57"/>
      <c r="F163" s="57"/>
      <c r="G163" s="57"/>
      <c r="H163" s="57"/>
      <c r="I163" s="57"/>
    </row>
    <row r="164" spans="1:9">
      <c r="A164" s="1"/>
      <c r="C164" s="57"/>
      <c r="D164" s="57"/>
      <c r="E164" s="57"/>
      <c r="F164" s="57"/>
      <c r="G164" s="57"/>
      <c r="H164" s="57"/>
      <c r="I164" s="57"/>
    </row>
    <row r="165" spans="1:9">
      <c r="A165" s="1"/>
      <c r="C165" s="57"/>
      <c r="D165" s="57"/>
      <c r="E165" s="57"/>
      <c r="F165" s="57"/>
      <c r="G165" s="57"/>
      <c r="H165" s="57"/>
      <c r="I165" s="57"/>
    </row>
    <row r="166" spans="1:9">
      <c r="A166" s="1"/>
      <c r="C166" s="57"/>
      <c r="D166" s="57"/>
      <c r="E166" s="57"/>
      <c r="F166" s="57"/>
      <c r="G166" s="57"/>
      <c r="H166" s="57"/>
      <c r="I166" s="57"/>
    </row>
    <row r="167" spans="1:9">
      <c r="A167" s="1"/>
      <c r="C167" s="57"/>
      <c r="D167" s="57"/>
      <c r="E167" s="57"/>
      <c r="F167" s="57"/>
      <c r="G167" s="57"/>
      <c r="H167" s="57"/>
      <c r="I167" s="57"/>
    </row>
    <row r="168" spans="1:9">
      <c r="A168" s="1"/>
      <c r="C168" s="57"/>
      <c r="D168" s="57"/>
      <c r="E168" s="57"/>
      <c r="F168" s="57"/>
      <c r="G168" s="57"/>
      <c r="H168" s="57"/>
      <c r="I168" s="57"/>
    </row>
    <row r="169" spans="1:9">
      <c r="A169" s="1"/>
      <c r="C169" s="57"/>
      <c r="D169" s="57"/>
      <c r="E169" s="57"/>
      <c r="F169" s="57"/>
      <c r="G169" s="57"/>
      <c r="H169" s="57"/>
      <c r="I169" s="57"/>
    </row>
    <row r="170" spans="1:9">
      <c r="A170" s="1"/>
      <c r="C170" s="57"/>
      <c r="D170" s="57"/>
      <c r="E170" s="57"/>
      <c r="F170" s="57"/>
      <c r="G170" s="57"/>
      <c r="H170" s="57"/>
      <c r="I170" s="57"/>
    </row>
    <row r="171" spans="1:9">
      <c r="A171" s="1"/>
      <c r="C171" s="57"/>
      <c r="D171" s="57"/>
      <c r="E171" s="57"/>
      <c r="F171" s="57"/>
      <c r="G171" s="57"/>
      <c r="H171" s="57"/>
      <c r="I171" s="57"/>
    </row>
    <row r="172" spans="1:9">
      <c r="A172" s="1"/>
      <c r="C172" s="57"/>
      <c r="D172" s="57"/>
      <c r="E172" s="57"/>
      <c r="F172" s="57"/>
      <c r="G172" s="57"/>
      <c r="H172" s="57"/>
      <c r="I172" s="57"/>
    </row>
    <row r="173" spans="1:9">
      <c r="A173" s="1"/>
      <c r="C173" s="57"/>
      <c r="D173" s="57"/>
      <c r="E173" s="57"/>
      <c r="F173" s="57"/>
      <c r="G173" s="57"/>
      <c r="H173" s="57"/>
      <c r="I173" s="57"/>
    </row>
    <row r="174" spans="1:9">
      <c r="A174" s="1"/>
      <c r="C174" s="57"/>
      <c r="D174" s="57"/>
      <c r="E174" s="57"/>
      <c r="F174" s="57"/>
      <c r="G174" s="57"/>
      <c r="H174" s="57"/>
      <c r="I174" s="57"/>
    </row>
    <row r="175" spans="1:9">
      <c r="A175" s="1"/>
      <c r="C175" s="57"/>
      <c r="D175" s="57"/>
      <c r="E175" s="57"/>
      <c r="F175" s="57"/>
      <c r="G175" s="57"/>
      <c r="H175" s="57"/>
      <c r="I175" s="57"/>
    </row>
    <row r="176" spans="1:9">
      <c r="A176" s="1"/>
      <c r="C176" s="57"/>
      <c r="D176" s="57"/>
      <c r="E176" s="57"/>
      <c r="F176" s="57"/>
      <c r="G176" s="57"/>
      <c r="H176" s="57"/>
      <c r="I176" s="57"/>
    </row>
    <row r="177" spans="1:9">
      <c r="A177" s="1"/>
      <c r="C177" s="57"/>
      <c r="D177" s="57"/>
      <c r="E177" s="57"/>
      <c r="F177" s="57"/>
      <c r="G177" s="57"/>
      <c r="H177" s="57"/>
      <c r="I177" s="57"/>
    </row>
    <row r="178" spans="1:9">
      <c r="A178" s="1"/>
      <c r="C178" s="57"/>
      <c r="D178" s="57"/>
      <c r="E178" s="57"/>
      <c r="F178" s="57"/>
      <c r="G178" s="57"/>
      <c r="H178" s="57"/>
      <c r="I178" s="57"/>
    </row>
    <row r="179" spans="1:9">
      <c r="A179" s="1"/>
      <c r="C179" s="57"/>
      <c r="D179" s="57"/>
      <c r="E179" s="57"/>
      <c r="F179" s="57"/>
      <c r="G179" s="57"/>
      <c r="H179" s="57"/>
      <c r="I179" s="57"/>
    </row>
    <row r="180" spans="1:9">
      <c r="A180" s="1"/>
      <c r="C180" s="57"/>
      <c r="D180" s="57"/>
      <c r="E180" s="57"/>
      <c r="F180" s="57"/>
      <c r="G180" s="57"/>
      <c r="H180" s="57"/>
      <c r="I180" s="57"/>
    </row>
    <row r="181" spans="1:9">
      <c r="A181" s="1"/>
      <c r="C181" s="57"/>
      <c r="D181" s="57"/>
      <c r="E181" s="57"/>
      <c r="F181" s="57"/>
      <c r="G181" s="57"/>
      <c r="H181" s="57"/>
      <c r="I181" s="57"/>
    </row>
    <row r="182" spans="1:9">
      <c r="A182" s="1"/>
      <c r="C182" s="57"/>
      <c r="D182" s="57"/>
      <c r="E182" s="57"/>
      <c r="F182" s="57"/>
      <c r="G182" s="57"/>
      <c r="H182" s="57"/>
      <c r="I182" s="57"/>
    </row>
    <row r="183" spans="1:9">
      <c r="A183" s="1"/>
      <c r="C183" s="57"/>
      <c r="D183" s="57"/>
      <c r="E183" s="57"/>
      <c r="F183" s="57"/>
      <c r="G183" s="57"/>
      <c r="H183" s="57"/>
      <c r="I183" s="57"/>
    </row>
    <row r="184" spans="1:9">
      <c r="A184" s="1"/>
      <c r="C184" s="57"/>
      <c r="D184" s="57"/>
      <c r="E184" s="57"/>
      <c r="F184" s="57"/>
      <c r="G184" s="57"/>
      <c r="H184" s="57"/>
      <c r="I184" s="57"/>
    </row>
    <row r="185" spans="1:9">
      <c r="A185" s="1"/>
      <c r="C185" s="57"/>
      <c r="D185" s="57"/>
      <c r="E185" s="57"/>
      <c r="F185" s="57"/>
      <c r="G185" s="57"/>
      <c r="H185" s="57"/>
      <c r="I185" s="57"/>
    </row>
    <row r="186" spans="1:9">
      <c r="A186" s="1"/>
      <c r="C186" s="57"/>
      <c r="D186" s="57"/>
      <c r="E186" s="57"/>
      <c r="F186" s="57"/>
      <c r="G186" s="57"/>
      <c r="H186" s="57"/>
      <c r="I186" s="57"/>
    </row>
    <row r="187" spans="1:9">
      <c r="A187" s="1"/>
      <c r="C187" s="57"/>
      <c r="D187" s="57"/>
      <c r="E187" s="57"/>
      <c r="F187" s="57"/>
      <c r="G187" s="57"/>
      <c r="H187" s="57"/>
      <c r="I187" s="57"/>
    </row>
    <row r="188" spans="1:9">
      <c r="A188" s="1"/>
      <c r="C188" s="57"/>
      <c r="D188" s="57"/>
      <c r="E188" s="57"/>
      <c r="F188" s="57"/>
      <c r="G188" s="57"/>
      <c r="H188" s="57"/>
      <c r="I188" s="57"/>
    </row>
    <row r="189" spans="1:9">
      <c r="A189" s="1"/>
      <c r="C189" s="57"/>
      <c r="D189" s="57"/>
      <c r="E189" s="57"/>
      <c r="F189" s="57"/>
      <c r="G189" s="57"/>
      <c r="H189" s="57"/>
      <c r="I189" s="57"/>
    </row>
    <row r="190" spans="1:9">
      <c r="A190" s="1"/>
      <c r="C190" s="57"/>
      <c r="D190" s="57"/>
      <c r="E190" s="57"/>
      <c r="F190" s="57"/>
      <c r="G190" s="57"/>
      <c r="H190" s="57"/>
      <c r="I190" s="57"/>
    </row>
    <row r="191" spans="1:9">
      <c r="A191" s="1"/>
      <c r="C191" s="57"/>
      <c r="D191" s="57"/>
      <c r="E191" s="57"/>
      <c r="F191" s="57"/>
      <c r="G191" s="57"/>
      <c r="H191" s="57"/>
      <c r="I191" s="57"/>
    </row>
    <row r="192" spans="1:9">
      <c r="A192" s="1"/>
      <c r="C192" s="57"/>
      <c r="D192" s="57"/>
      <c r="E192" s="57"/>
      <c r="F192" s="57"/>
      <c r="G192" s="57"/>
      <c r="H192" s="57"/>
      <c r="I192" s="57"/>
    </row>
    <row r="193" spans="1:9">
      <c r="A193" s="1"/>
      <c r="C193" s="57"/>
      <c r="D193" s="57"/>
      <c r="E193" s="57"/>
      <c r="F193" s="57"/>
      <c r="G193" s="57"/>
      <c r="H193" s="57"/>
      <c r="I193" s="57"/>
    </row>
    <row r="194" spans="1:9">
      <c r="A194" s="1"/>
      <c r="C194" s="57"/>
      <c r="D194" s="57"/>
      <c r="E194" s="57"/>
      <c r="F194" s="57"/>
      <c r="G194" s="57"/>
      <c r="H194" s="57"/>
      <c r="I194" s="57"/>
    </row>
    <row r="195" spans="1:9">
      <c r="A195" s="1"/>
      <c r="C195" s="57"/>
      <c r="D195" s="57"/>
      <c r="E195" s="57"/>
      <c r="F195" s="57"/>
      <c r="G195" s="57"/>
      <c r="H195" s="57"/>
      <c r="I195" s="57"/>
    </row>
    <row r="196" spans="1:9">
      <c r="A196" s="1"/>
      <c r="C196" s="57"/>
      <c r="D196" s="57"/>
      <c r="E196" s="57"/>
      <c r="F196" s="57"/>
      <c r="G196" s="57"/>
      <c r="H196" s="57"/>
      <c r="I196" s="57"/>
    </row>
    <row r="197" spans="1:9">
      <c r="A197" s="1"/>
      <c r="C197" s="57"/>
      <c r="D197" s="57"/>
      <c r="E197" s="57"/>
      <c r="F197" s="57"/>
      <c r="G197" s="57"/>
      <c r="H197" s="57"/>
      <c r="I197" s="57"/>
    </row>
    <row r="198" spans="1:9">
      <c r="A198" s="1"/>
      <c r="C198" s="57"/>
      <c r="D198" s="57"/>
      <c r="E198" s="57"/>
      <c r="F198" s="57"/>
      <c r="G198" s="57"/>
      <c r="H198" s="57"/>
      <c r="I198" s="57"/>
    </row>
    <row r="199" spans="1:9">
      <c r="A199" s="1"/>
      <c r="C199" s="57"/>
      <c r="D199" s="57"/>
      <c r="E199" s="57"/>
      <c r="F199" s="57"/>
      <c r="G199" s="57"/>
      <c r="H199" s="57"/>
      <c r="I199" s="57"/>
    </row>
    <row r="200" spans="1:9">
      <c r="A200" s="1"/>
      <c r="C200" s="57"/>
      <c r="D200" s="57"/>
      <c r="E200" s="57"/>
      <c r="F200" s="57"/>
      <c r="G200" s="57"/>
      <c r="H200" s="57"/>
      <c r="I200" s="57"/>
    </row>
    <row r="201" spans="1:9">
      <c r="A201" s="1"/>
      <c r="C201" s="57"/>
      <c r="D201" s="57"/>
      <c r="E201" s="57"/>
      <c r="F201" s="57"/>
      <c r="G201" s="57"/>
      <c r="H201" s="57"/>
      <c r="I201" s="57"/>
    </row>
    <row r="202" spans="1:9">
      <c r="A202" s="1"/>
      <c r="C202" s="57"/>
      <c r="D202" s="57"/>
      <c r="E202" s="57"/>
      <c r="F202" s="57"/>
      <c r="G202" s="57"/>
      <c r="H202" s="57"/>
      <c r="I202" s="57"/>
    </row>
    <row r="203" spans="1:9">
      <c r="A203" s="1"/>
      <c r="C203" s="57"/>
      <c r="D203" s="57"/>
      <c r="E203" s="57"/>
      <c r="F203" s="57"/>
      <c r="G203" s="57"/>
      <c r="H203" s="57"/>
      <c r="I203" s="57"/>
    </row>
    <row r="204" spans="1:9">
      <c r="A204" s="1"/>
      <c r="C204" s="57"/>
      <c r="D204" s="57"/>
      <c r="E204" s="57"/>
      <c r="F204" s="57"/>
      <c r="G204" s="57"/>
      <c r="H204" s="57"/>
      <c r="I204" s="57"/>
    </row>
    <row r="205" spans="1:9">
      <c r="A205" s="1"/>
      <c r="C205" s="57"/>
      <c r="D205" s="57"/>
      <c r="E205" s="57"/>
      <c r="F205" s="57"/>
      <c r="G205" s="57"/>
      <c r="H205" s="57"/>
      <c r="I205" s="57"/>
    </row>
    <row r="206" spans="1:9">
      <c r="A206" s="1"/>
      <c r="C206" s="57"/>
      <c r="D206" s="57"/>
      <c r="E206" s="57"/>
      <c r="F206" s="57"/>
      <c r="G206" s="57"/>
      <c r="H206" s="57"/>
      <c r="I206" s="57"/>
    </row>
    <row r="207" spans="1:9">
      <c r="A207" s="1"/>
      <c r="C207" s="57"/>
      <c r="D207" s="57"/>
      <c r="E207" s="57"/>
      <c r="F207" s="57"/>
      <c r="G207" s="57"/>
      <c r="H207" s="57"/>
      <c r="I207" s="57"/>
    </row>
    <row r="208" spans="1:9">
      <c r="A208" s="1"/>
      <c r="C208" s="57"/>
      <c r="D208" s="57"/>
      <c r="E208" s="57"/>
      <c r="F208" s="57"/>
      <c r="G208" s="57"/>
      <c r="H208" s="57"/>
      <c r="I208" s="57"/>
    </row>
    <row r="209" spans="1:9">
      <c r="A209" s="1"/>
      <c r="C209" s="57"/>
      <c r="D209" s="57"/>
      <c r="E209" s="57"/>
      <c r="F209" s="57"/>
      <c r="G209" s="57"/>
      <c r="H209" s="57"/>
      <c r="I209" s="57"/>
    </row>
    <row r="210" spans="1:9">
      <c r="A210" s="1"/>
      <c r="C210" s="57"/>
      <c r="D210" s="57"/>
      <c r="E210" s="57"/>
      <c r="F210" s="57"/>
      <c r="G210" s="57"/>
      <c r="H210" s="57"/>
      <c r="I210" s="57"/>
    </row>
    <row r="211" spans="1:9">
      <c r="A211" s="1"/>
      <c r="C211" s="57"/>
      <c r="D211" s="57"/>
      <c r="E211" s="57"/>
      <c r="F211" s="57"/>
      <c r="G211" s="57"/>
      <c r="H211" s="57"/>
      <c r="I211" s="57"/>
    </row>
    <row r="212" spans="1:9">
      <c r="A212" s="1"/>
      <c r="C212" s="57"/>
      <c r="D212" s="57"/>
      <c r="E212" s="57"/>
      <c r="F212" s="57"/>
      <c r="G212" s="57"/>
      <c r="H212" s="57"/>
      <c r="I212" s="57"/>
    </row>
    <row r="213" spans="1:9">
      <c r="A213" s="1"/>
      <c r="C213" s="57"/>
      <c r="D213" s="57"/>
      <c r="E213" s="57"/>
      <c r="F213" s="57"/>
      <c r="G213" s="57"/>
      <c r="H213" s="57"/>
      <c r="I213" s="57"/>
    </row>
    <row r="214" spans="1:9">
      <c r="A214" s="1"/>
      <c r="C214" s="57"/>
      <c r="D214" s="57"/>
      <c r="E214" s="57"/>
      <c r="F214" s="57"/>
      <c r="G214" s="57"/>
      <c r="H214" s="57"/>
      <c r="I214" s="57"/>
    </row>
    <row r="215" spans="1:9">
      <c r="A215" s="1"/>
      <c r="C215" s="57"/>
      <c r="D215" s="57"/>
      <c r="E215" s="57"/>
      <c r="F215" s="57"/>
      <c r="G215" s="57"/>
      <c r="H215" s="57"/>
      <c r="I215" s="57"/>
    </row>
    <row r="216" spans="1:9">
      <c r="A216" s="1"/>
      <c r="C216" s="57"/>
      <c r="D216" s="57"/>
      <c r="E216" s="57"/>
      <c r="F216" s="57"/>
      <c r="G216" s="57"/>
      <c r="H216" s="57"/>
      <c r="I216" s="57"/>
    </row>
    <row r="217" spans="1:9">
      <c r="A217" s="1"/>
      <c r="C217" s="57"/>
      <c r="D217" s="57"/>
      <c r="E217" s="57"/>
      <c r="F217" s="57"/>
      <c r="G217" s="57"/>
      <c r="H217" s="57"/>
      <c r="I217" s="57"/>
    </row>
    <row r="218" spans="1:9">
      <c r="A218" s="1"/>
      <c r="C218" s="57"/>
      <c r="D218" s="57"/>
      <c r="E218" s="57"/>
      <c r="F218" s="57"/>
      <c r="G218" s="57"/>
      <c r="H218" s="57"/>
      <c r="I218" s="57"/>
    </row>
    <row r="219" spans="1:9">
      <c r="A219" s="1"/>
      <c r="C219" s="57"/>
      <c r="D219" s="57"/>
      <c r="E219" s="57"/>
      <c r="F219" s="57"/>
      <c r="G219" s="57"/>
      <c r="H219" s="57"/>
      <c r="I219" s="57"/>
    </row>
    <row r="220" spans="1:9">
      <c r="B220" s="6"/>
      <c r="C220" s="57"/>
      <c r="D220" s="57"/>
      <c r="E220" s="57"/>
      <c r="F220" s="57"/>
      <c r="G220" s="57"/>
      <c r="H220" s="57"/>
      <c r="I220" s="57"/>
    </row>
  </sheetData>
  <sheetProtection algorithmName="SHA-512" hashValue="5I+C7yGbIsOhEogvzz6uT2JgW0KJ9ETuHbcqTAfa4OiirGUL2orvfxNRZhf+fjXiFbSfnb5na30xeco/gjbQVQ==" saltValue="y+lbmBvLesJ72TCxMcL+Mw==" spinCount="100000" sheet="1" objects="1" scenarios="1" autoFilter="0"/>
  <mergeCells count="1">
    <mergeCell ref="I6:I7"/>
  </mergeCells>
  <conditionalFormatting sqref="A7">
    <cfRule type="cellIs" dxfId="5" priority="2" stopIfTrue="1" operator="equal">
      <formula>"Balance OK"</formula>
    </cfRule>
  </conditionalFormatting>
  <conditionalFormatting sqref="I80">
    <cfRule type="cellIs" dxfId="4" priority="1" operator="equal">
      <formula>"ERROR"</formula>
    </cfRule>
  </conditionalFormatting>
  <printOptions horizontalCentered="1"/>
  <pageMargins left="0.47244094488188981" right="0.47244094488188981" top="0.39370078740157483" bottom="0.39370078740157483" header="0.51181102362204722" footer="0.51181102362204722"/>
  <pageSetup paperSize="9" scale="84" fitToHeight="6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theme="9" tint="-0.249977111117893"/>
  </sheetPr>
  <dimension ref="A1:H40"/>
  <sheetViews>
    <sheetView showGridLines="0" zoomScale="95" zoomScaleNormal="95" workbookViewId="0">
      <selection activeCell="E2" sqref="E2"/>
    </sheetView>
  </sheetViews>
  <sheetFormatPr defaultRowHeight="12.75"/>
  <cols>
    <col min="2" max="2" width="12.140625" customWidth="1"/>
    <col min="3" max="3" width="16.7109375" customWidth="1"/>
    <col min="4" max="4" width="7.28515625" customWidth="1"/>
    <col min="5" max="5" width="14.85546875" customWidth="1"/>
  </cols>
  <sheetData>
    <row r="1" spans="1:8" ht="18.95" customHeight="1">
      <c r="A1" s="166" t="str">
        <f>SETUP!C3</f>
        <v>Your name here</v>
      </c>
      <c r="B1" s="167"/>
      <c r="C1" s="167"/>
      <c r="D1" s="167"/>
      <c r="E1" s="167"/>
      <c r="F1" s="167"/>
      <c r="G1" s="168"/>
      <c r="H1" s="168"/>
    </row>
    <row r="2" spans="1:8" ht="18.95" customHeight="1">
      <c r="A2" s="166" t="s">
        <v>128</v>
      </c>
      <c r="B2" s="169"/>
      <c r="C2" s="167"/>
      <c r="D2" s="166"/>
      <c r="E2" s="186"/>
      <c r="F2" s="167"/>
      <c r="G2" s="168"/>
      <c r="H2" s="168"/>
    </row>
    <row r="3" spans="1:8" ht="7.5" customHeight="1">
      <c r="A3" s="169"/>
      <c r="B3" s="169"/>
      <c r="C3" s="167"/>
      <c r="D3" s="170"/>
      <c r="E3" s="171"/>
      <c r="F3" s="167"/>
      <c r="G3" s="168"/>
      <c r="H3" s="168"/>
    </row>
    <row r="4" spans="1:8" ht="15">
      <c r="A4" s="172" t="s">
        <v>129</v>
      </c>
      <c r="B4" s="172"/>
      <c r="C4" s="167"/>
      <c r="D4" s="173"/>
      <c r="E4" s="174">
        <f>SETUP!C19</f>
        <v>0</v>
      </c>
      <c r="F4" s="167"/>
      <c r="G4" s="168"/>
      <c r="H4" s="168"/>
    </row>
    <row r="5" spans="1:8" ht="9.75" customHeight="1">
      <c r="A5" s="172"/>
      <c r="B5" s="172"/>
      <c r="C5" s="167"/>
      <c r="D5" s="173"/>
      <c r="E5" s="173"/>
      <c r="F5" s="167"/>
      <c r="G5" s="168"/>
      <c r="H5" s="168"/>
    </row>
    <row r="6" spans="1:8" ht="15">
      <c r="A6" s="175" t="s">
        <v>130</v>
      </c>
      <c r="B6" s="172"/>
      <c r="C6" s="167"/>
      <c r="D6" s="173"/>
      <c r="E6" s="173"/>
      <c r="F6" s="167"/>
      <c r="G6" s="168"/>
      <c r="H6" s="168"/>
    </row>
    <row r="7" spans="1:8" ht="15">
      <c r="A7" s="167"/>
      <c r="B7" s="176" t="s">
        <v>72</v>
      </c>
      <c r="C7" s="176" t="s">
        <v>25</v>
      </c>
      <c r="D7" s="173"/>
      <c r="E7" s="176"/>
      <c r="F7" s="167"/>
      <c r="G7" s="168"/>
      <c r="H7" s="168"/>
    </row>
    <row r="8" spans="1:8" ht="15">
      <c r="A8" s="177" t="s">
        <v>131</v>
      </c>
      <c r="B8" s="178">
        <f>-'Jul-Sep'!E614</f>
        <v>0</v>
      </c>
      <c r="C8" s="178">
        <f>'Jul-Sep'!D614</f>
        <v>0</v>
      </c>
      <c r="D8" s="179" t="s">
        <v>132</v>
      </c>
      <c r="E8" s="178">
        <f>B8+C8</f>
        <v>0</v>
      </c>
      <c r="F8" s="167"/>
      <c r="G8" s="168"/>
      <c r="H8" s="168"/>
    </row>
    <row r="9" spans="1:8" ht="15">
      <c r="A9" s="177" t="s">
        <v>133</v>
      </c>
      <c r="B9" s="178">
        <f>-'Oct-Dec'!E614</f>
        <v>0</v>
      </c>
      <c r="C9" s="178">
        <f>'Oct-Dec'!D614</f>
        <v>0</v>
      </c>
      <c r="D9" s="179" t="s">
        <v>132</v>
      </c>
      <c r="E9" s="178">
        <f t="shared" ref="E9:E11" si="0">B9+C9</f>
        <v>0</v>
      </c>
      <c r="F9" s="167"/>
      <c r="G9" s="168"/>
      <c r="H9" s="168"/>
    </row>
    <row r="10" spans="1:8" ht="15">
      <c r="A10" s="177" t="s">
        <v>134</v>
      </c>
      <c r="B10" s="178">
        <f>-'Jan-Mar'!E614</f>
        <v>0</v>
      </c>
      <c r="C10" s="178">
        <f>'Jan-Mar'!D614</f>
        <v>0</v>
      </c>
      <c r="D10" s="179" t="s">
        <v>132</v>
      </c>
      <c r="E10" s="178">
        <f t="shared" si="0"/>
        <v>0</v>
      </c>
      <c r="F10" s="167"/>
      <c r="G10" s="168"/>
      <c r="H10" s="168"/>
    </row>
    <row r="11" spans="1:8" ht="15">
      <c r="A11" s="177" t="s">
        <v>135</v>
      </c>
      <c r="B11" s="178">
        <f>-'Apr-Jun'!E614</f>
        <v>0</v>
      </c>
      <c r="C11" s="178">
        <f>'Apr-Jun'!D614</f>
        <v>0</v>
      </c>
      <c r="D11" s="179" t="s">
        <v>132</v>
      </c>
      <c r="E11" s="178">
        <f t="shared" si="0"/>
        <v>0</v>
      </c>
      <c r="F11" s="167"/>
      <c r="G11" s="168"/>
      <c r="H11" s="168"/>
    </row>
    <row r="12" spans="1:8" ht="4.5" customHeight="1">
      <c r="A12" s="172"/>
      <c r="B12" s="172"/>
      <c r="C12" s="167"/>
      <c r="D12" s="173"/>
      <c r="E12" s="180"/>
      <c r="F12" s="167"/>
      <c r="G12" s="168"/>
      <c r="H12" s="168"/>
    </row>
    <row r="13" spans="1:8" ht="15">
      <c r="A13" s="172" t="s">
        <v>36</v>
      </c>
      <c r="B13" s="167"/>
      <c r="C13" s="167"/>
      <c r="D13" s="173"/>
      <c r="E13" s="174">
        <f>SUM(E4:E12)</f>
        <v>0</v>
      </c>
      <c r="F13" s="167"/>
      <c r="G13" s="168"/>
      <c r="H13" s="168"/>
    </row>
    <row r="14" spans="1:8" ht="9.75" customHeight="1">
      <c r="A14" s="172"/>
      <c r="B14" s="172"/>
      <c r="C14" s="167"/>
      <c r="D14" s="173"/>
      <c r="E14" s="173"/>
      <c r="F14" s="167"/>
      <c r="G14" s="168"/>
      <c r="H14" s="168"/>
    </row>
    <row r="15" spans="1:8" ht="15">
      <c r="A15" s="175" t="s">
        <v>137</v>
      </c>
      <c r="B15" s="167"/>
      <c r="C15" s="172"/>
      <c r="D15" s="173"/>
      <c r="E15" s="173"/>
      <c r="F15" s="167"/>
      <c r="G15" s="168"/>
      <c r="H15" s="168"/>
    </row>
    <row r="16" spans="1:8" ht="15">
      <c r="A16" s="189"/>
      <c r="B16" s="189"/>
      <c r="C16" s="189"/>
      <c r="D16" s="172"/>
      <c r="E16" s="187"/>
      <c r="F16" s="167"/>
      <c r="G16" s="168"/>
      <c r="H16" s="168"/>
    </row>
    <row r="17" spans="1:8" ht="15">
      <c r="A17" s="189"/>
      <c r="B17" s="189"/>
      <c r="C17" s="189"/>
      <c r="D17" s="172"/>
      <c r="E17" s="187"/>
      <c r="F17" s="167"/>
      <c r="G17" s="168"/>
      <c r="H17" s="168"/>
    </row>
    <row r="18" spans="1:8" ht="15">
      <c r="A18" s="189"/>
      <c r="B18" s="189"/>
      <c r="C18" s="189"/>
      <c r="D18" s="172"/>
      <c r="E18" s="187"/>
      <c r="F18" s="167"/>
      <c r="G18" s="168"/>
      <c r="H18" s="168"/>
    </row>
    <row r="19" spans="1:8" ht="15">
      <c r="A19" s="189"/>
      <c r="B19" s="189"/>
      <c r="C19" s="189"/>
      <c r="D19" s="172"/>
      <c r="E19" s="187"/>
      <c r="F19" s="167"/>
      <c r="G19" s="168"/>
      <c r="H19" s="168"/>
    </row>
    <row r="20" spans="1:8" ht="15">
      <c r="A20" s="189"/>
      <c r="B20" s="189"/>
      <c r="C20" s="189"/>
      <c r="D20" s="172"/>
      <c r="E20" s="187"/>
      <c r="F20" s="167"/>
      <c r="G20" s="168"/>
      <c r="H20" s="168"/>
    </row>
    <row r="21" spans="1:8" ht="15">
      <c r="A21" s="189"/>
      <c r="B21" s="189"/>
      <c r="C21" s="189"/>
      <c r="D21" s="172"/>
      <c r="E21" s="187"/>
      <c r="F21" s="167"/>
      <c r="G21" s="168"/>
      <c r="H21" s="168"/>
    </row>
    <row r="22" spans="1:8" ht="15">
      <c r="A22" s="189"/>
      <c r="B22" s="189"/>
      <c r="C22" s="189"/>
      <c r="D22" s="172"/>
      <c r="E22" s="187"/>
      <c r="F22" s="167"/>
      <c r="G22" s="168"/>
      <c r="H22" s="168"/>
    </row>
    <row r="23" spans="1:8" ht="15">
      <c r="A23" s="189"/>
      <c r="B23" s="189"/>
      <c r="C23" s="189"/>
      <c r="D23" s="172"/>
      <c r="E23" s="187"/>
      <c r="F23" s="167"/>
      <c r="G23" s="168"/>
      <c r="H23" s="168"/>
    </row>
    <row r="24" spans="1:8" ht="15">
      <c r="A24" s="189"/>
      <c r="B24" s="189"/>
      <c r="C24" s="189"/>
      <c r="D24" s="172"/>
      <c r="E24" s="188"/>
      <c r="F24" s="167"/>
      <c r="G24" s="168"/>
      <c r="H24" s="168"/>
    </row>
    <row r="25" spans="1:8" ht="20.25" customHeight="1">
      <c r="A25" s="172" t="s">
        <v>37</v>
      </c>
      <c r="B25" s="167"/>
      <c r="C25" s="167"/>
      <c r="D25" s="173"/>
      <c r="E25" s="174">
        <f>SUM(E13:E24)</f>
        <v>0</v>
      </c>
      <c r="F25" s="167"/>
      <c r="G25" s="168"/>
      <c r="H25" s="168"/>
    </row>
    <row r="26" spans="1:8" ht="20.25" customHeight="1">
      <c r="A26" s="175" t="s">
        <v>136</v>
      </c>
      <c r="B26" s="172"/>
      <c r="C26" s="167"/>
      <c r="D26" s="173"/>
      <c r="E26" s="181"/>
      <c r="F26" s="167"/>
      <c r="G26" s="168"/>
      <c r="H26" s="168"/>
    </row>
    <row r="27" spans="1:8" ht="16.5" customHeight="1">
      <c r="A27" s="172"/>
      <c r="B27" s="176" t="s">
        <v>72</v>
      </c>
      <c r="C27" s="176" t="s">
        <v>25</v>
      </c>
      <c r="D27" s="173"/>
      <c r="E27" s="181"/>
      <c r="F27" s="167"/>
      <c r="G27" s="168"/>
      <c r="H27" s="168"/>
    </row>
    <row r="28" spans="1:8" ht="15">
      <c r="A28" s="177" t="s">
        <v>131</v>
      </c>
      <c r="B28" s="178">
        <f>-'Jul-Sep'!E621</f>
        <v>0</v>
      </c>
      <c r="C28" s="178">
        <f>'Jul-Sep'!D621</f>
        <v>0</v>
      </c>
      <c r="D28" s="179" t="s">
        <v>132</v>
      </c>
      <c r="E28" s="178">
        <f t="shared" ref="E28:E31" si="1">B28+C28</f>
        <v>0</v>
      </c>
      <c r="F28" s="167"/>
      <c r="G28" s="168"/>
      <c r="H28" s="168"/>
    </row>
    <row r="29" spans="1:8" ht="15">
      <c r="A29" s="177" t="s">
        <v>133</v>
      </c>
      <c r="B29" s="178">
        <f>-'Oct-Dec'!E621</f>
        <v>0</v>
      </c>
      <c r="C29" s="178">
        <f>'Oct-Dec'!D621</f>
        <v>0</v>
      </c>
      <c r="D29" s="179" t="s">
        <v>132</v>
      </c>
      <c r="E29" s="178">
        <f t="shared" si="1"/>
        <v>0</v>
      </c>
      <c r="F29" s="167"/>
      <c r="G29" s="168"/>
      <c r="H29" s="168"/>
    </row>
    <row r="30" spans="1:8" ht="15">
      <c r="A30" s="177" t="s">
        <v>134</v>
      </c>
      <c r="B30" s="178">
        <f>-'Jan-Mar'!E621</f>
        <v>0</v>
      </c>
      <c r="C30" s="178">
        <f>'Jan-Mar'!D621</f>
        <v>0</v>
      </c>
      <c r="D30" s="179" t="s">
        <v>132</v>
      </c>
      <c r="E30" s="178">
        <f t="shared" si="1"/>
        <v>0</v>
      </c>
      <c r="F30" s="167"/>
      <c r="G30" s="168"/>
      <c r="H30" s="168"/>
    </row>
    <row r="31" spans="1:8" ht="15">
      <c r="A31" s="177" t="s">
        <v>135</v>
      </c>
      <c r="B31" s="178">
        <f>-'Apr-Jun'!E621</f>
        <v>0</v>
      </c>
      <c r="C31" s="178">
        <f>'Apr-Jun'!D621</f>
        <v>0</v>
      </c>
      <c r="D31" s="179" t="s">
        <v>132</v>
      </c>
      <c r="E31" s="178">
        <f t="shared" si="1"/>
        <v>0</v>
      </c>
      <c r="F31" s="167"/>
      <c r="G31" s="168"/>
      <c r="H31" s="168"/>
    </row>
    <row r="32" spans="1:8" ht="15">
      <c r="A32" s="172"/>
      <c r="B32" s="172"/>
      <c r="C32" s="167"/>
      <c r="D32" s="173"/>
      <c r="E32" s="181"/>
      <c r="F32" s="167"/>
      <c r="G32" s="168"/>
      <c r="H32" s="168"/>
    </row>
    <row r="33" spans="1:8" ht="15">
      <c r="A33" s="172" t="s">
        <v>38</v>
      </c>
      <c r="B33" s="167"/>
      <c r="C33" s="167"/>
      <c r="D33" s="181"/>
      <c r="E33" s="182">
        <f>SUM(E25:E31)</f>
        <v>0</v>
      </c>
      <c r="F33" s="167"/>
      <c r="G33" s="168"/>
      <c r="H33" s="168"/>
    </row>
    <row r="34" spans="1:8" ht="15">
      <c r="A34" s="172"/>
      <c r="B34" s="172"/>
      <c r="C34" s="167"/>
      <c r="D34" s="173"/>
      <c r="E34" s="173"/>
      <c r="F34" s="167"/>
      <c r="G34" s="168"/>
      <c r="H34" s="168"/>
    </row>
    <row r="35" spans="1:8" ht="15">
      <c r="A35" s="172" t="s">
        <v>39</v>
      </c>
      <c r="B35" s="167"/>
      <c r="C35" s="167"/>
      <c r="D35" s="181"/>
      <c r="E35" s="190"/>
      <c r="F35" s="183" t="s">
        <v>56</v>
      </c>
      <c r="G35" s="168"/>
      <c r="H35" s="168"/>
    </row>
    <row r="36" spans="1:8" ht="15">
      <c r="A36" s="169"/>
      <c r="B36" s="169"/>
      <c r="C36" s="167"/>
      <c r="D36" s="184"/>
      <c r="E36" s="185" t="str">
        <f>IF(E35="","N/A",IF(ROUND(E33,2)=ROUND(E35,2),"OK", "ERROR"))</f>
        <v>N/A</v>
      </c>
      <c r="F36" s="167"/>
      <c r="G36" s="168"/>
      <c r="H36" s="168"/>
    </row>
    <row r="37" spans="1:8" ht="15">
      <c r="A37" s="169"/>
      <c r="B37" s="169"/>
      <c r="C37" s="167"/>
      <c r="D37" s="169"/>
      <c r="E37" s="169"/>
      <c r="F37" s="167"/>
      <c r="G37" s="168"/>
      <c r="H37" s="168"/>
    </row>
    <row r="38" spans="1:8" ht="15">
      <c r="A38" s="169"/>
      <c r="B38" s="169"/>
      <c r="C38" s="169"/>
      <c r="D38" s="169"/>
      <c r="E38" s="167"/>
      <c r="F38" s="167"/>
      <c r="G38" s="168"/>
      <c r="H38" s="168"/>
    </row>
    <row r="39" spans="1:8" ht="15">
      <c r="A39" s="167"/>
      <c r="B39" s="167"/>
      <c r="C39" s="167"/>
      <c r="D39" s="167"/>
      <c r="E39" s="167"/>
      <c r="F39" s="167"/>
      <c r="G39" s="168"/>
      <c r="H39" s="168"/>
    </row>
    <row r="40" spans="1:8" ht="15">
      <c r="A40" s="168"/>
      <c r="B40" s="168"/>
      <c r="C40" s="168"/>
      <c r="D40" s="168"/>
      <c r="E40" s="168"/>
      <c r="F40" s="168"/>
      <c r="G40" s="168"/>
      <c r="H40" s="168"/>
    </row>
  </sheetData>
  <sheetProtection algorithmName="SHA-512" hashValue="C+hUmCBp2x2gyfBqyuXX2dpxG1COmGblVx28DKdaItNRlzoen8LzDYmxPDE3azQz9MtnzSZXdggxLQwVqx6gIQ==" saltValue="6uIaT1QqEc3gkuwn/xGjLw==" spinCount="100000" sheet="1" objects="1" scenarios="1" formatCells="0" formatColumns="0" formatRows="0"/>
  <phoneticPr fontId="7" type="noConversion"/>
  <conditionalFormatting sqref="C28">
    <cfRule type="cellIs" dxfId="3" priority="5" stopIfTrue="1" operator="equal">
      <formula>"ERROR"</formula>
    </cfRule>
  </conditionalFormatting>
  <conditionalFormatting sqref="D28">
    <cfRule type="cellIs" dxfId="2" priority="4" stopIfTrue="1" operator="equal">
      <formula>"OK"</formula>
    </cfRule>
  </conditionalFormatting>
  <conditionalFormatting sqref="D36">
    <cfRule type="cellIs" dxfId="1" priority="2" stopIfTrue="1" operator="equal">
      <formula>"OK"</formula>
    </cfRule>
  </conditionalFormatting>
  <conditionalFormatting sqref="E36">
    <cfRule type="cellIs" dxfId="0" priority="1" stopIfTrue="1" operator="equal">
      <formula>"ERROR"</formula>
    </cfRule>
  </conditionalFormatting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SETUP</vt:lpstr>
      <vt:lpstr>Accounts</vt:lpstr>
      <vt:lpstr>Jul-Sep</vt:lpstr>
      <vt:lpstr>Oct-Dec</vt:lpstr>
      <vt:lpstr>Jan-Mar</vt:lpstr>
      <vt:lpstr>Apr-Jun</vt:lpstr>
      <vt:lpstr>P&amp;L Report</vt:lpstr>
      <vt:lpstr>Bank_Rec</vt:lpstr>
      <vt:lpstr>Accounts!Print_Area</vt:lpstr>
      <vt:lpstr>'Apr-Jun'!Print_Area</vt:lpstr>
      <vt:lpstr>Bank_Rec!Print_Area</vt:lpstr>
      <vt:lpstr>'Jan-Mar'!Print_Area</vt:lpstr>
      <vt:lpstr>'Jul-Sep'!Print_Area</vt:lpstr>
      <vt:lpstr>'Oct-Dec'!Print_Area</vt:lpstr>
      <vt:lpstr>'P&amp;L Report'!Print_Area</vt:lpstr>
      <vt:lpstr>Accounts!Print_Titles</vt:lpstr>
      <vt:lpstr>'Apr-Jun'!Print_Titles</vt:lpstr>
      <vt:lpstr>'Jan-Mar'!Print_Titles</vt:lpstr>
      <vt:lpstr>'Jul-Sep'!Print_Titles</vt:lpstr>
      <vt:lpstr>'Oct-Dec'!Print_Titles</vt:lpstr>
      <vt:lpstr>'P&amp;L Report'!Print_Titles</vt:lpstr>
      <vt:lpstr>Source</vt:lpstr>
    </vt:vector>
  </TitlesOfParts>
  <Company>KMT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AJK</dc:creator>
  <cp:lastModifiedBy>Tony Kernan</cp:lastModifiedBy>
  <cp:lastPrinted>2024-01-05T10:11:27Z</cp:lastPrinted>
  <dcterms:created xsi:type="dcterms:W3CDTF">2006-11-13T22:46:33Z</dcterms:created>
  <dcterms:modified xsi:type="dcterms:W3CDTF">2024-02-21T22:21:31Z</dcterms:modified>
</cp:coreProperties>
</file>